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0" windowWidth="13680" windowHeight="10065" activeTab="3"/>
  </bookViews>
  <sheets>
    <sheet name="Inscriptions_30" sheetId="1" r:id="rId1"/>
    <sheet name="Matchs_30" sheetId="2" r:id="rId2"/>
    <sheet name="Tableau_30" sheetId="3" r:id="rId3"/>
    <sheet name="Classement Final_30" sheetId="4" r:id="rId4"/>
  </sheets>
  <definedNames>
    <definedName name="fillPlayers_10" localSheetId="0">'Inscriptions_30'!$B$2:$H$9</definedName>
    <definedName name="fillPlayers_7" localSheetId="0">'Inscriptions_30'!$B$2:$H$9</definedName>
    <definedName name="fillPlayers_8" localSheetId="0">'Inscriptions_30'!$B$2:$H$9</definedName>
    <definedName name="fillPlayers_9" localSheetId="0">'Inscriptions_30'!$B$2:$F$9</definedName>
    <definedName name="_xlnm.Print_Area" localSheetId="1">'Matchs_30'!$A$1:$U$97</definedName>
  </definedNames>
  <calcPr fullCalcOnLoad="1"/>
</workbook>
</file>

<file path=xl/sharedStrings.xml><?xml version="1.0" encoding="utf-8"?>
<sst xmlns="http://schemas.openxmlformats.org/spreadsheetml/2006/main" count="706" uniqueCount="156">
  <si>
    <t>Rang</t>
  </si>
  <si>
    <t>Numéro
Match</t>
  </si>
  <si>
    <t>Tour</t>
  </si>
  <si>
    <t>Terrain</t>
  </si>
  <si>
    <t>Equipe 1</t>
  </si>
  <si>
    <t>vs</t>
  </si>
  <si>
    <t>Equipe 2</t>
  </si>
  <si>
    <t>Resultat</t>
  </si>
  <si>
    <t>1ère Manche</t>
  </si>
  <si>
    <t>2ème Manche</t>
  </si>
  <si>
    <t>3ème Manche</t>
  </si>
  <si>
    <t>I</t>
  </si>
  <si>
    <t>&lt;-&gt;</t>
  </si>
  <si>
    <t>Classement Final</t>
  </si>
  <si>
    <t>Durée</t>
  </si>
  <si>
    <t>Demi-finale</t>
  </si>
  <si>
    <t>Finale</t>
  </si>
  <si>
    <t>Places 3-4</t>
  </si>
  <si>
    <t>Places 17-18</t>
  </si>
  <si>
    <t>Places 19-20</t>
  </si>
  <si>
    <t>Places 9-10</t>
  </si>
  <si>
    <t>Places 11-12</t>
  </si>
  <si>
    <t>Classement</t>
  </si>
  <si>
    <t>Places 7-8</t>
  </si>
  <si>
    <t>Places 5-6</t>
  </si>
  <si>
    <t>Places 13-14</t>
  </si>
  <si>
    <t>Places 15-16</t>
  </si>
  <si>
    <t>Heure
début</t>
  </si>
  <si>
    <t>Heure
fin</t>
  </si>
  <si>
    <t>Places 21-22</t>
  </si>
  <si>
    <t>II</t>
  </si>
  <si>
    <t>III</t>
  </si>
  <si>
    <t>IV</t>
  </si>
  <si>
    <t>V</t>
  </si>
  <si>
    <t>13/16</t>
  </si>
  <si>
    <t>9/12</t>
  </si>
  <si>
    <t>21/22</t>
  </si>
  <si>
    <t>19/20</t>
  </si>
  <si>
    <t>17/18</t>
  </si>
  <si>
    <t>DF</t>
  </si>
  <si>
    <t>15/16</t>
  </si>
  <si>
    <t>13/14</t>
  </si>
  <si>
    <t>11/12</t>
  </si>
  <si>
    <t>9/10</t>
  </si>
  <si>
    <t>7/8</t>
  </si>
  <si>
    <t>5/6</t>
  </si>
  <si>
    <t>3/4</t>
  </si>
  <si>
    <t>F</t>
  </si>
  <si>
    <t>Places 23-24</t>
  </si>
  <si>
    <t>23/24</t>
  </si>
  <si>
    <t>NOM</t>
  </si>
  <si>
    <t xml:space="preserve">PRENOM </t>
  </si>
  <si>
    <t>Etablissement Classe</t>
  </si>
  <si>
    <t>N° Licence</t>
  </si>
  <si>
    <t>Participant</t>
  </si>
  <si>
    <t>pointage</t>
  </si>
  <si>
    <t>11</t>
  </si>
  <si>
    <t>21</t>
  </si>
  <si>
    <t>1</t>
  </si>
  <si>
    <t>29</t>
  </si>
  <si>
    <t>2</t>
  </si>
  <si>
    <t>19</t>
  </si>
  <si>
    <t>12</t>
  </si>
  <si>
    <t>45</t>
  </si>
  <si>
    <t>27</t>
  </si>
  <si>
    <t>3</t>
  </si>
  <si>
    <t>43</t>
  </si>
  <si>
    <t>55</t>
  </si>
  <si>
    <t>13</t>
  </si>
  <si>
    <t>22</t>
  </si>
  <si>
    <t>4</t>
  </si>
  <si>
    <t>30</t>
  </si>
  <si>
    <t>5</t>
  </si>
  <si>
    <t>14</t>
  </si>
  <si>
    <t>46</t>
  </si>
  <si>
    <t>23</t>
  </si>
  <si>
    <t>77</t>
  </si>
  <si>
    <t>76</t>
  </si>
  <si>
    <t>15</t>
  </si>
  <si>
    <t>24</t>
  </si>
  <si>
    <t>6</t>
  </si>
  <si>
    <t>31</t>
  </si>
  <si>
    <t>7</t>
  </si>
  <si>
    <t>20</t>
  </si>
  <si>
    <t>16</t>
  </si>
  <si>
    <t>47</t>
  </si>
  <si>
    <t>28</t>
  </si>
  <si>
    <t>8</t>
  </si>
  <si>
    <t>44</t>
  </si>
  <si>
    <t>56</t>
  </si>
  <si>
    <t>9</t>
  </si>
  <si>
    <t>17</t>
  </si>
  <si>
    <t>25</t>
  </si>
  <si>
    <t>32</t>
  </si>
  <si>
    <t>10</t>
  </si>
  <si>
    <t>18</t>
  </si>
  <si>
    <t>48</t>
  </si>
  <si>
    <t>26</t>
  </si>
  <si>
    <t>33</t>
  </si>
  <si>
    <t>67</t>
  </si>
  <si>
    <t>49</t>
  </si>
  <si>
    <t>57</t>
  </si>
  <si>
    <t>34</t>
  </si>
  <si>
    <t>69</t>
  </si>
  <si>
    <t>68</t>
  </si>
  <si>
    <t>35</t>
  </si>
  <si>
    <t>50</t>
  </si>
  <si>
    <t>58</t>
  </si>
  <si>
    <t>36</t>
  </si>
  <si>
    <t>Places 25-26</t>
  </si>
  <si>
    <t>71</t>
  </si>
  <si>
    <t>70</t>
  </si>
  <si>
    <t>74</t>
  </si>
  <si>
    <t>61</t>
  </si>
  <si>
    <t>75</t>
  </si>
  <si>
    <t>73</t>
  </si>
  <si>
    <t>72</t>
  </si>
  <si>
    <t>62</t>
  </si>
  <si>
    <t>VI</t>
  </si>
  <si>
    <t>VII</t>
  </si>
  <si>
    <t>VIII</t>
  </si>
  <si>
    <t>IX</t>
  </si>
  <si>
    <t>X</t>
  </si>
  <si>
    <t>25/26</t>
  </si>
  <si>
    <t>84</t>
  </si>
  <si>
    <t>83</t>
  </si>
  <si>
    <t>Places 27-28</t>
  </si>
  <si>
    <t>82</t>
  </si>
  <si>
    <t>81</t>
  </si>
  <si>
    <t>78</t>
  </si>
  <si>
    <t>80</t>
  </si>
  <si>
    <t>79</t>
  </si>
  <si>
    <t>17/24</t>
  </si>
  <si>
    <t>25/28</t>
  </si>
  <si>
    <t>27/28</t>
  </si>
  <si>
    <t>95</t>
  </si>
  <si>
    <t>94</t>
  </si>
  <si>
    <t>Places 29-30</t>
  </si>
  <si>
    <t>85</t>
  </si>
  <si>
    <t>87</t>
  </si>
  <si>
    <t>86</t>
  </si>
  <si>
    <t>89</t>
  </si>
  <si>
    <t>88</t>
  </si>
  <si>
    <t>92</t>
  </si>
  <si>
    <t>93</t>
  </si>
  <si>
    <t>91</t>
  </si>
  <si>
    <t>90</t>
  </si>
  <si>
    <t>25/30</t>
  </si>
  <si>
    <t>17/22</t>
  </si>
  <si>
    <t>17/20</t>
  </si>
  <si>
    <t>29/30</t>
  </si>
  <si>
    <r>
      <t xml:space="preserve">Tableau à 30 participants
</t>
    </r>
    <r>
      <rPr>
        <b/>
        <sz val="10"/>
        <rFont val="Arial"/>
        <family val="2"/>
      </rPr>
      <t>partie 1</t>
    </r>
  </si>
  <si>
    <r>
      <t xml:space="preserve">Tableau à 30 participants
</t>
    </r>
    <r>
      <rPr>
        <b/>
        <sz val="10"/>
        <rFont val="Arial"/>
        <family val="2"/>
      </rPr>
      <t>partie 2</t>
    </r>
  </si>
  <si>
    <r>
      <t xml:space="preserve">Tableau à 30 participants
</t>
    </r>
    <r>
      <rPr>
        <b/>
        <sz val="10"/>
        <rFont val="Arial"/>
        <family val="2"/>
      </rPr>
      <t>classement 25 à 30</t>
    </r>
  </si>
  <si>
    <r>
      <t xml:space="preserve">Tableau à 30 participants
</t>
    </r>
    <r>
      <rPr>
        <b/>
        <sz val="10"/>
        <rFont val="Arial"/>
        <family val="2"/>
      </rPr>
      <t>classement 17 à 24</t>
    </r>
  </si>
  <si>
    <r>
      <t xml:space="preserve">Tableau à 30 participants
</t>
    </r>
    <r>
      <rPr>
        <b/>
        <sz val="10"/>
        <rFont val="Arial"/>
        <family val="2"/>
      </rPr>
      <t>classement 5 à 16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</si>
</sst>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h:mm;@"/>
    <numFmt numFmtId="166" formatCode="[$-40C]dddd\ d\ mmmm\ yyyy"/>
  </numFmts>
  <fonts count="52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7"/>
      <name val="Arial Narrow"/>
      <family val="2"/>
    </font>
    <font>
      <sz val="7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6"/>
      <name val="Arial Narrow"/>
      <family val="2"/>
    </font>
    <font>
      <sz val="12"/>
      <name val="Arial"/>
      <family val="2"/>
    </font>
    <font>
      <b/>
      <sz val="7"/>
      <name val="Arial Narrow"/>
      <family val="2"/>
    </font>
    <font>
      <b/>
      <sz val="7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gray0625"/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double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27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33" borderId="17" xfId="0" applyFont="1" applyFill="1" applyBorder="1" applyAlignment="1" applyProtection="1">
      <alignment horizontal="center" vertical="center"/>
      <protection locked="0"/>
    </xf>
    <xf numFmtId="0" fontId="9" fillId="0" borderId="18" xfId="0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33" borderId="19" xfId="0" applyFont="1" applyFill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33" borderId="2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Continuous" vertical="center"/>
    </xf>
    <xf numFmtId="0" fontId="9" fillId="33" borderId="25" xfId="0" applyFont="1" applyFill="1" applyBorder="1" applyAlignment="1" applyProtection="1">
      <alignment horizontal="center" vertical="center"/>
      <protection locked="0"/>
    </xf>
    <xf numFmtId="0" fontId="9" fillId="33" borderId="26" xfId="0" applyFont="1" applyFill="1" applyBorder="1" applyAlignment="1" applyProtection="1">
      <alignment horizontal="center" vertical="center"/>
      <protection locked="0"/>
    </xf>
    <xf numFmtId="0" fontId="9" fillId="33" borderId="27" xfId="0" applyFont="1" applyFill="1" applyBorder="1" applyAlignment="1" applyProtection="1">
      <alignment horizontal="center" vertical="center"/>
      <protection locked="0"/>
    </xf>
    <xf numFmtId="0" fontId="9" fillId="33" borderId="28" xfId="0" applyFont="1" applyFill="1" applyBorder="1" applyAlignment="1" applyProtection="1">
      <alignment horizontal="center" vertical="center"/>
      <protection locked="0"/>
    </xf>
    <xf numFmtId="0" fontId="9" fillId="33" borderId="29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left" vertical="center"/>
      <protection locked="0"/>
    </xf>
    <xf numFmtId="0" fontId="0" fillId="34" borderId="15" xfId="0" applyFill="1" applyBorder="1" applyAlignment="1" applyProtection="1">
      <alignment vertical="center"/>
      <protection locked="0"/>
    </xf>
    <xf numFmtId="0" fontId="0" fillId="35" borderId="29" xfId="0" applyFill="1" applyBorder="1" applyAlignment="1" applyProtection="1">
      <alignment vertical="center"/>
      <protection locked="0"/>
    </xf>
    <xf numFmtId="0" fontId="0" fillId="34" borderId="20" xfId="0" applyFill="1" applyBorder="1" applyAlignment="1" applyProtection="1">
      <alignment horizontal="left" vertical="center"/>
      <protection locked="0"/>
    </xf>
    <xf numFmtId="0" fontId="0" fillId="34" borderId="20" xfId="0" applyFill="1" applyBorder="1" applyAlignment="1" applyProtection="1">
      <alignment vertical="center"/>
      <protection locked="0"/>
    </xf>
    <xf numFmtId="0" fontId="0" fillId="35" borderId="26" xfId="0" applyFill="1" applyBorder="1" applyAlignment="1" applyProtection="1">
      <alignment vertical="center"/>
      <protection locked="0"/>
    </xf>
    <xf numFmtId="0" fontId="0" fillId="35" borderId="20" xfId="0" applyFill="1" applyBorder="1" applyAlignment="1" applyProtection="1">
      <alignment vertical="center"/>
      <protection locked="0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0" fontId="9" fillId="33" borderId="32" xfId="0" applyFont="1" applyFill="1" applyBorder="1" applyAlignment="1" applyProtection="1">
      <alignment horizontal="center" vertical="center"/>
      <protection locked="0"/>
    </xf>
    <xf numFmtId="0" fontId="9" fillId="0" borderId="33" xfId="0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0" fontId="9" fillId="33" borderId="33" xfId="0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center"/>
    </xf>
    <xf numFmtId="165" fontId="9" fillId="0" borderId="35" xfId="0" applyNumberFormat="1" applyFont="1" applyBorder="1" applyAlignment="1">
      <alignment horizontal="center" vertical="center"/>
    </xf>
    <xf numFmtId="165" fontId="9" fillId="0" borderId="36" xfId="0" applyNumberFormat="1" applyFont="1" applyBorder="1" applyAlignment="1">
      <alignment horizontal="center" vertical="center"/>
    </xf>
    <xf numFmtId="165" fontId="9" fillId="0" borderId="37" xfId="0" applyNumberFormat="1" applyFont="1" applyBorder="1" applyAlignment="1">
      <alignment horizontal="center" vertical="center"/>
    </xf>
    <xf numFmtId="165" fontId="9" fillId="0" borderId="38" xfId="0" applyNumberFormat="1" applyFont="1" applyBorder="1" applyAlignment="1">
      <alignment horizontal="center" vertical="center"/>
    </xf>
    <xf numFmtId="165" fontId="9" fillId="0" borderId="39" xfId="0" applyNumberFormat="1" applyFont="1" applyBorder="1" applyAlignment="1">
      <alignment horizontal="center" vertical="center"/>
    </xf>
    <xf numFmtId="165" fontId="9" fillId="0" borderId="40" xfId="0" applyNumberFormat="1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 wrapText="1"/>
    </xf>
    <xf numFmtId="0" fontId="50" fillId="0" borderId="42" xfId="0" applyFont="1" applyBorder="1" applyAlignment="1">
      <alignment horizontal="center" vertical="center" wrapText="1"/>
    </xf>
    <xf numFmtId="165" fontId="51" fillId="34" borderId="43" xfId="0" applyNumberFormat="1" applyFont="1" applyFill="1" applyBorder="1" applyAlignment="1">
      <alignment horizontal="center" vertical="center"/>
    </xf>
    <xf numFmtId="165" fontId="51" fillId="34" borderId="44" xfId="0" applyNumberFormat="1" applyFont="1" applyFill="1" applyBorder="1" applyAlignment="1">
      <alignment horizontal="center" vertical="center"/>
    </xf>
    <xf numFmtId="165" fontId="51" fillId="34" borderId="45" xfId="0" applyNumberFormat="1" applyFont="1" applyFill="1" applyBorder="1" applyAlignment="1">
      <alignment horizontal="center" vertical="center"/>
    </xf>
    <xf numFmtId="165" fontId="51" fillId="34" borderId="46" xfId="0" applyNumberFormat="1" applyFont="1" applyFill="1" applyBorder="1" applyAlignment="1">
      <alignment horizontal="center" vertical="center"/>
    </xf>
    <xf numFmtId="165" fontId="51" fillId="34" borderId="47" xfId="0" applyNumberFormat="1" applyFont="1" applyFill="1" applyBorder="1" applyAlignment="1">
      <alignment horizontal="center" vertical="center"/>
    </xf>
    <xf numFmtId="165" fontId="51" fillId="34" borderId="11" xfId="0" applyNumberFormat="1" applyFont="1" applyFill="1" applyBorder="1" applyAlignment="1">
      <alignment horizontal="center" vertical="center"/>
    </xf>
    <xf numFmtId="165" fontId="51" fillId="34" borderId="48" xfId="0" applyNumberFormat="1" applyFont="1" applyFill="1" applyBorder="1" applyAlignment="1">
      <alignment horizontal="center" vertical="center"/>
    </xf>
    <xf numFmtId="165" fontId="51" fillId="34" borderId="49" xfId="0" applyNumberFormat="1" applyFont="1" applyFill="1" applyBorder="1" applyAlignment="1">
      <alignment horizontal="center" vertical="center"/>
    </xf>
    <xf numFmtId="165" fontId="51" fillId="34" borderId="50" xfId="0" applyNumberFormat="1" applyFont="1" applyFill="1" applyBorder="1" applyAlignment="1">
      <alignment horizontal="center" vertical="center"/>
    </xf>
    <xf numFmtId="165" fontId="51" fillId="34" borderId="51" xfId="0" applyNumberFormat="1" applyFont="1" applyFill="1" applyBorder="1" applyAlignment="1">
      <alignment horizontal="center" vertical="center"/>
    </xf>
    <xf numFmtId="165" fontId="51" fillId="34" borderId="52" xfId="0" applyNumberFormat="1" applyFont="1" applyFill="1" applyBorder="1" applyAlignment="1">
      <alignment horizontal="center" vertical="center"/>
    </xf>
    <xf numFmtId="165" fontId="51" fillId="34" borderId="53" xfId="0" applyNumberFormat="1" applyFont="1" applyFill="1" applyBorder="1" applyAlignment="1">
      <alignment horizontal="center" vertical="center"/>
    </xf>
    <xf numFmtId="165" fontId="51" fillId="34" borderId="54" xfId="0" applyNumberFormat="1" applyFont="1" applyFill="1" applyBorder="1" applyAlignment="1">
      <alignment horizontal="center" vertical="center"/>
    </xf>
    <xf numFmtId="165" fontId="51" fillId="34" borderId="55" xfId="0" applyNumberFormat="1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Continuous" vertical="center"/>
    </xf>
    <xf numFmtId="0" fontId="9" fillId="33" borderId="56" xfId="0" applyFont="1" applyFill="1" applyBorder="1" applyAlignment="1" applyProtection="1">
      <alignment horizontal="center" vertical="center"/>
      <protection locked="0"/>
    </xf>
    <xf numFmtId="0" fontId="9" fillId="33" borderId="47" xfId="0" applyFont="1" applyFill="1" applyBorder="1" applyAlignment="1" applyProtection="1">
      <alignment horizontal="center" vertical="center"/>
      <protection locked="0"/>
    </xf>
    <xf numFmtId="0" fontId="9" fillId="33" borderId="43" xfId="0" applyFont="1" applyFill="1" applyBorder="1" applyAlignment="1" applyProtection="1">
      <alignment horizontal="center" vertical="center"/>
      <protection locked="0"/>
    </xf>
    <xf numFmtId="0" fontId="9" fillId="33" borderId="45" xfId="0" applyFont="1" applyFill="1" applyBorder="1" applyAlignment="1" applyProtection="1">
      <alignment horizontal="center" vertical="center"/>
      <protection locked="0"/>
    </xf>
    <xf numFmtId="0" fontId="9" fillId="33" borderId="50" xfId="0" applyFont="1" applyFill="1" applyBorder="1" applyAlignment="1" applyProtection="1">
      <alignment horizontal="center" vertical="center"/>
      <protection locked="0"/>
    </xf>
    <xf numFmtId="0" fontId="9" fillId="33" borderId="52" xfId="0" applyFont="1" applyFill="1" applyBorder="1" applyAlignment="1" applyProtection="1">
      <alignment horizontal="center" vertical="center"/>
      <protection locked="0"/>
    </xf>
    <xf numFmtId="0" fontId="9" fillId="33" borderId="54" xfId="0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Continuous" vertical="center"/>
    </xf>
    <xf numFmtId="0" fontId="9" fillId="33" borderId="57" xfId="0" applyFont="1" applyFill="1" applyBorder="1" applyAlignment="1" applyProtection="1">
      <alignment horizontal="center" vertical="center"/>
      <protection locked="0"/>
    </xf>
    <xf numFmtId="0" fontId="9" fillId="33" borderId="37" xfId="0" applyFont="1" applyFill="1" applyBorder="1" applyAlignment="1" applyProtection="1">
      <alignment horizontal="center" vertical="center"/>
      <protection locked="0"/>
    </xf>
    <xf numFmtId="0" fontId="9" fillId="33" borderId="35" xfId="0" applyFont="1" applyFill="1" applyBorder="1" applyAlignment="1" applyProtection="1">
      <alignment horizontal="center" vertical="center"/>
      <protection locked="0"/>
    </xf>
    <xf numFmtId="0" fontId="9" fillId="33" borderId="36" xfId="0" applyFont="1" applyFill="1" applyBorder="1" applyAlignment="1" applyProtection="1">
      <alignment horizontal="center" vertical="center"/>
      <protection locked="0"/>
    </xf>
    <xf numFmtId="0" fontId="9" fillId="33" borderId="38" xfId="0" applyFont="1" applyFill="1" applyBorder="1" applyAlignment="1" applyProtection="1">
      <alignment horizontal="center" vertical="center"/>
      <protection locked="0"/>
    </xf>
    <xf numFmtId="0" fontId="9" fillId="33" borderId="39" xfId="0" applyFont="1" applyFill="1" applyBorder="1" applyAlignment="1" applyProtection="1">
      <alignment horizontal="center" vertical="center"/>
      <protection locked="0"/>
    </xf>
    <xf numFmtId="0" fontId="9" fillId="33" borderId="40" xfId="0" applyFont="1" applyFill="1" applyBorder="1" applyAlignment="1" applyProtection="1">
      <alignment horizontal="center" vertical="center"/>
      <protection locked="0"/>
    </xf>
    <xf numFmtId="0" fontId="9" fillId="35" borderId="15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0" fontId="9" fillId="35" borderId="22" xfId="0" applyFont="1" applyFill="1" applyBorder="1" applyAlignment="1">
      <alignment horizontal="center" vertical="center"/>
    </xf>
    <xf numFmtId="0" fontId="9" fillId="35" borderId="23" xfId="0" applyFont="1" applyFill="1" applyBorder="1" applyAlignment="1">
      <alignment horizontal="center" vertical="center"/>
    </xf>
    <xf numFmtId="0" fontId="9" fillId="35" borderId="33" xfId="0" applyFont="1" applyFill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165" fontId="51" fillId="34" borderId="56" xfId="0" applyNumberFormat="1" applyFont="1" applyFill="1" applyBorder="1" applyAlignment="1">
      <alignment horizontal="center" vertical="center"/>
    </xf>
    <xf numFmtId="165" fontId="51" fillId="34" borderId="58" xfId="0" applyNumberFormat="1" applyFont="1" applyFill="1" applyBorder="1" applyAlignment="1">
      <alignment horizontal="center" vertical="center"/>
    </xf>
    <xf numFmtId="165" fontId="9" fillId="0" borderId="57" xfId="0" applyNumberFormat="1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0" fontId="9" fillId="35" borderId="30" xfId="0" applyFont="1" applyFill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49" fontId="9" fillId="0" borderId="61" xfId="0" applyNumberFormat="1" applyFont="1" applyBorder="1" applyAlignment="1">
      <alignment horizontal="center" vertical="center"/>
    </xf>
    <xf numFmtId="0" fontId="9" fillId="35" borderId="61" xfId="0" applyFont="1" applyFill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165" fontId="9" fillId="0" borderId="62" xfId="0" applyNumberFormat="1" applyFont="1" applyBorder="1" applyAlignment="1">
      <alignment horizontal="center" vertical="center"/>
    </xf>
    <xf numFmtId="0" fontId="9" fillId="33" borderId="63" xfId="0" applyFont="1" applyFill="1" applyBorder="1" applyAlignment="1" applyProtection="1">
      <alignment horizontal="center" vertical="center"/>
      <protection locked="0"/>
    </xf>
    <xf numFmtId="0" fontId="9" fillId="33" borderId="62" xfId="0" applyFont="1" applyFill="1" applyBorder="1" applyAlignment="1" applyProtection="1">
      <alignment horizontal="center" vertical="center"/>
      <protection locked="0"/>
    </xf>
    <xf numFmtId="165" fontId="51" fillId="34" borderId="63" xfId="0" applyNumberFormat="1" applyFont="1" applyFill="1" applyBorder="1" applyAlignment="1">
      <alignment horizontal="center" vertical="center"/>
    </xf>
    <xf numFmtId="165" fontId="51" fillId="34" borderId="64" xfId="0" applyNumberFormat="1" applyFont="1" applyFill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 textRotation="90" wrapText="1"/>
    </xf>
    <xf numFmtId="0" fontId="1" fillId="36" borderId="14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 wrapText="1"/>
    </xf>
    <xf numFmtId="0" fontId="1" fillId="36" borderId="24" xfId="0" applyFont="1" applyFill="1" applyBorder="1" applyAlignment="1">
      <alignment horizontal="center" vertical="center" wrapText="1"/>
    </xf>
    <xf numFmtId="0" fontId="1" fillId="36" borderId="42" xfId="0" applyFont="1" applyFill="1" applyBorder="1" applyAlignment="1">
      <alignment horizontal="center" vertical="center" wrapText="1"/>
    </xf>
    <xf numFmtId="0" fontId="1" fillId="36" borderId="67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53" xfId="0" applyBorder="1" applyAlignment="1">
      <alignment horizontal="left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165" fontId="9" fillId="0" borderId="70" xfId="0" applyNumberFormat="1" applyFont="1" applyBorder="1" applyAlignment="1">
      <alignment horizontal="center" vertical="center"/>
    </xf>
    <xf numFmtId="0" fontId="9" fillId="33" borderId="71" xfId="0" applyFont="1" applyFill="1" applyBorder="1" applyAlignment="1" applyProtection="1">
      <alignment horizontal="center" vertical="center"/>
      <protection locked="0"/>
    </xf>
    <xf numFmtId="0" fontId="9" fillId="33" borderId="70" xfId="0" applyFont="1" applyFill="1" applyBorder="1" applyAlignment="1" applyProtection="1">
      <alignment horizontal="center" vertical="center"/>
      <protection locked="0"/>
    </xf>
    <xf numFmtId="0" fontId="9" fillId="33" borderId="72" xfId="0" applyFont="1" applyFill="1" applyBorder="1" applyAlignment="1" applyProtection="1">
      <alignment horizontal="center" vertical="center"/>
      <protection locked="0"/>
    </xf>
    <xf numFmtId="165" fontId="51" fillId="34" borderId="71" xfId="0" applyNumberFormat="1" applyFont="1" applyFill="1" applyBorder="1" applyAlignment="1">
      <alignment horizontal="center" vertical="center"/>
    </xf>
    <xf numFmtId="165" fontId="51" fillId="34" borderId="73" xfId="0" applyNumberFormat="1" applyFont="1" applyFill="1" applyBorder="1" applyAlignment="1">
      <alignment horizontal="center" vertical="center"/>
    </xf>
    <xf numFmtId="0" fontId="9" fillId="33" borderId="23" xfId="0" applyFont="1" applyFill="1" applyBorder="1" applyAlignment="1" applyProtection="1">
      <alignment horizontal="center" vertical="center"/>
      <protection locked="0"/>
    </xf>
    <xf numFmtId="0" fontId="0" fillId="34" borderId="23" xfId="0" applyFill="1" applyBorder="1" applyAlignment="1" applyProtection="1">
      <alignment horizontal="left" vertical="center"/>
      <protection locked="0"/>
    </xf>
    <xf numFmtId="0" fontId="0" fillId="34" borderId="23" xfId="0" applyFill="1" applyBorder="1" applyAlignment="1" applyProtection="1">
      <alignment vertical="center"/>
      <protection locked="0"/>
    </xf>
    <xf numFmtId="0" fontId="0" fillId="35" borderId="23" xfId="0" applyFill="1" applyBorder="1" applyAlignment="1" applyProtection="1">
      <alignment vertical="center"/>
      <protection locked="0"/>
    </xf>
    <xf numFmtId="0" fontId="0" fillId="0" borderId="74" xfId="0" applyBorder="1" applyAlignment="1">
      <alignment horizontal="center" vertical="center"/>
    </xf>
    <xf numFmtId="0" fontId="0" fillId="34" borderId="75" xfId="0" applyFill="1" applyBorder="1" applyAlignment="1" applyProtection="1">
      <alignment horizontal="left" vertical="center"/>
      <protection locked="0"/>
    </xf>
    <xf numFmtId="0" fontId="0" fillId="34" borderId="75" xfId="0" applyFill="1" applyBorder="1" applyAlignment="1" applyProtection="1">
      <alignment vertical="center"/>
      <protection locked="0"/>
    </xf>
    <xf numFmtId="0" fontId="0" fillId="35" borderId="75" xfId="0" applyFill="1" applyBorder="1" applyAlignment="1" applyProtection="1">
      <alignment vertical="center"/>
      <protection locked="0"/>
    </xf>
    <xf numFmtId="0" fontId="0" fillId="0" borderId="76" xfId="0" applyBorder="1" applyAlignment="1">
      <alignment horizontal="left" vertical="center"/>
    </xf>
    <xf numFmtId="165" fontId="9" fillId="0" borderId="77" xfId="0" applyNumberFormat="1" applyFont="1" applyBorder="1" applyAlignment="1">
      <alignment horizontal="center" vertical="center"/>
    </xf>
    <xf numFmtId="0" fontId="9" fillId="33" borderId="48" xfId="0" applyFont="1" applyFill="1" applyBorder="1" applyAlignment="1" applyProtection="1">
      <alignment horizontal="center" vertical="center"/>
      <protection locked="0"/>
    </xf>
    <xf numFmtId="0" fontId="9" fillId="33" borderId="77" xfId="0" applyFont="1" applyFill="1" applyBorder="1" applyAlignment="1" applyProtection="1">
      <alignment horizontal="center" vertical="center"/>
      <protection locked="0"/>
    </xf>
    <xf numFmtId="0" fontId="9" fillId="33" borderId="78" xfId="0" applyFont="1" applyFill="1" applyBorder="1" applyAlignment="1" applyProtection="1">
      <alignment horizontal="center" vertical="center"/>
      <protection locked="0"/>
    </xf>
    <xf numFmtId="0" fontId="9" fillId="33" borderId="30" xfId="0" applyFont="1" applyFill="1" applyBorder="1" applyAlignment="1" applyProtection="1">
      <alignment horizontal="center" vertical="center"/>
      <protection locked="0"/>
    </xf>
    <xf numFmtId="0" fontId="0" fillId="37" borderId="79" xfId="0" applyFill="1" applyBorder="1" applyAlignment="1">
      <alignment horizontal="left" vertical="center"/>
    </xf>
    <xf numFmtId="0" fontId="0" fillId="37" borderId="80" xfId="0" applyFill="1" applyBorder="1" applyAlignment="1">
      <alignment horizontal="left" vertical="center"/>
    </xf>
    <xf numFmtId="0" fontId="0" fillId="37" borderId="81" xfId="0" applyFill="1" applyBorder="1" applyAlignment="1">
      <alignment horizontal="left" vertical="center"/>
    </xf>
    <xf numFmtId="0" fontId="0" fillId="37" borderId="82" xfId="0" applyFill="1" applyBorder="1" applyAlignment="1">
      <alignment horizontal="left" vertic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vertical="center"/>
    </xf>
    <xf numFmtId="0" fontId="4" fillId="0" borderId="83" xfId="0" applyNumberFormat="1" applyFont="1" applyBorder="1" applyAlignment="1">
      <alignment horizontal="center" vertical="center"/>
    </xf>
    <xf numFmtId="0" fontId="4" fillId="0" borderId="84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0" fontId="3" fillId="38" borderId="68" xfId="0" applyNumberFormat="1" applyFont="1" applyFill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68" xfId="0" applyNumberFormat="1" applyFont="1" applyBorder="1" applyAlignment="1">
      <alignment horizontal="right" vertical="center"/>
    </xf>
    <xf numFmtId="0" fontId="4" fillId="0" borderId="85" xfId="0" applyNumberFormat="1" applyFont="1" applyBorder="1" applyAlignment="1">
      <alignment horizontal="right" vertical="center"/>
    </xf>
    <xf numFmtId="0" fontId="3" fillId="38" borderId="0" xfId="0" applyNumberFormat="1" applyFont="1" applyFill="1" applyBorder="1" applyAlignment="1">
      <alignment horizontal="center" vertical="center"/>
    </xf>
    <xf numFmtId="0" fontId="3" fillId="38" borderId="86" xfId="0" applyNumberFormat="1" applyFont="1" applyFill="1" applyBorder="1" applyAlignment="1">
      <alignment horizontal="center" vertical="center"/>
    </xf>
    <xf numFmtId="0" fontId="0" fillId="0" borderId="83" xfId="0" applyNumberFormat="1" applyBorder="1" applyAlignment="1">
      <alignment/>
    </xf>
    <xf numFmtId="0" fontId="4" fillId="0" borderId="85" xfId="0" applyNumberFormat="1" applyFont="1" applyBorder="1" applyAlignment="1">
      <alignment horizontal="left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87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84" xfId="0" applyNumberFormat="1" applyFont="1" applyBorder="1" applyAlignment="1">
      <alignment horizontal="right" vertical="center"/>
    </xf>
    <xf numFmtId="0" fontId="0" fillId="0" borderId="85" xfId="0" applyNumberFormat="1" applyBorder="1" applyAlignment="1">
      <alignment/>
    </xf>
    <xf numFmtId="0" fontId="4" fillId="0" borderId="86" xfId="0" applyNumberFormat="1" applyFont="1" applyBorder="1" applyAlignment="1">
      <alignment horizontal="center" vertical="center"/>
    </xf>
    <xf numFmtId="0" fontId="4" fillId="0" borderId="87" xfId="0" applyNumberFormat="1" applyFont="1" applyBorder="1" applyAlignment="1">
      <alignment vertical="center"/>
    </xf>
    <xf numFmtId="0" fontId="4" fillId="0" borderId="29" xfId="0" applyNumberFormat="1" applyFont="1" applyBorder="1" applyAlignment="1">
      <alignment horizontal="left" vertical="center"/>
    </xf>
    <xf numFmtId="0" fontId="3" fillId="38" borderId="87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4" fillId="0" borderId="22" xfId="0" applyNumberFormat="1" applyFont="1" applyBorder="1" applyAlignment="1">
      <alignment horizontal="left" vertical="center"/>
    </xf>
    <xf numFmtId="0" fontId="0" fillId="0" borderId="87" xfId="0" applyNumberFormat="1" applyBorder="1" applyAlignment="1">
      <alignment/>
    </xf>
    <xf numFmtId="0" fontId="6" fillId="0" borderId="0" xfId="0" applyNumberFormat="1" applyFont="1" applyAlignment="1">
      <alignment horizontal="center" vertical="center"/>
    </xf>
    <xf numFmtId="0" fontId="4" fillId="0" borderId="22" xfId="0" applyNumberFormat="1" applyFont="1" applyBorder="1" applyAlignment="1">
      <alignment horizontal="right" vertical="center"/>
    </xf>
    <xf numFmtId="0" fontId="10" fillId="0" borderId="0" xfId="0" applyNumberFormat="1" applyFont="1" applyAlignment="1">
      <alignment horizontal="center" vertical="center"/>
    </xf>
    <xf numFmtId="0" fontId="0" fillId="0" borderId="68" xfId="0" applyNumberFormat="1" applyBorder="1" applyAlignment="1">
      <alignment/>
    </xf>
    <xf numFmtId="0" fontId="4" fillId="0" borderId="87" xfId="0" applyNumberFormat="1" applyFont="1" applyBorder="1" applyAlignment="1">
      <alignment horizontal="center" vertical="center"/>
    </xf>
    <xf numFmtId="0" fontId="3" fillId="38" borderId="22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0" fontId="4" fillId="0" borderId="83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6" fillId="0" borderId="87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6" fillId="0" borderId="68" xfId="0" applyNumberFormat="1" applyFont="1" applyBorder="1" applyAlignment="1">
      <alignment horizontal="center" vertical="center"/>
    </xf>
    <xf numFmtId="0" fontId="10" fillId="0" borderId="87" xfId="0" applyNumberFormat="1" applyFont="1" applyBorder="1" applyAlignment="1">
      <alignment horizontal="center" vertical="center"/>
    </xf>
    <xf numFmtId="0" fontId="8" fillId="0" borderId="68" xfId="0" applyNumberFormat="1" applyFont="1" applyBorder="1" applyAlignment="1">
      <alignment horizontal="center" vertical="center"/>
    </xf>
    <xf numFmtId="0" fontId="4" fillId="0" borderId="68" xfId="0" applyNumberFormat="1" applyFont="1" applyBorder="1" applyAlignment="1">
      <alignment horizontal="center" vertical="center"/>
    </xf>
    <xf numFmtId="0" fontId="4" fillId="0" borderId="68" xfId="0" applyNumberFormat="1" applyFont="1" applyBorder="1" applyAlignment="1">
      <alignment vertical="center"/>
    </xf>
    <xf numFmtId="0" fontId="3" fillId="38" borderId="23" xfId="0" applyNumberFormat="1" applyFont="1" applyFill="1" applyBorder="1" applyAlignment="1">
      <alignment horizontal="center" vertical="center"/>
    </xf>
    <xf numFmtId="0" fontId="5" fillId="0" borderId="84" xfId="0" applyNumberFormat="1" applyFont="1" applyBorder="1" applyAlignment="1">
      <alignment horizontal="right" vertical="center"/>
    </xf>
    <xf numFmtId="0" fontId="5" fillId="0" borderId="8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NumberFormat="1" applyFill="1" applyAlignment="1">
      <alignment/>
    </xf>
    <xf numFmtId="0" fontId="1" fillId="0" borderId="0" xfId="0" applyNumberFormat="1" applyFont="1" applyBorder="1" applyAlignment="1">
      <alignment horizontal="right" vertical="center"/>
    </xf>
    <xf numFmtId="0" fontId="5" fillId="0" borderId="83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5" fillId="0" borderId="68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Alignment="1">
      <alignment horizontal="center" vertical="center"/>
    </xf>
    <xf numFmtId="0" fontId="5" fillId="0" borderId="32" xfId="0" applyNumberFormat="1" applyFont="1" applyBorder="1" applyAlignment="1">
      <alignment horizontal="right" vertical="center"/>
    </xf>
    <xf numFmtId="0" fontId="5" fillId="0" borderId="29" xfId="0" applyNumberFormat="1" applyFont="1" applyBorder="1" applyAlignment="1">
      <alignment horizontal="left" vertical="center"/>
    </xf>
    <xf numFmtId="0" fontId="1" fillId="0" borderId="84" xfId="0" applyNumberFormat="1" applyFont="1" applyBorder="1" applyAlignment="1">
      <alignment horizontal="left" vertical="center"/>
    </xf>
    <xf numFmtId="0" fontId="1" fillId="0" borderId="84" xfId="0" applyNumberFormat="1" applyFont="1" applyBorder="1" applyAlignment="1">
      <alignment horizontal="right" vertical="center"/>
    </xf>
    <xf numFmtId="0" fontId="5" fillId="0" borderId="85" xfId="0" applyNumberFormat="1" applyFont="1" applyBorder="1" applyAlignment="1">
      <alignment horizontal="right" vertical="center"/>
    </xf>
    <xf numFmtId="0" fontId="1" fillId="0" borderId="68" xfId="0" applyNumberFormat="1" applyFont="1" applyBorder="1" applyAlignment="1">
      <alignment horizontal="right" vertical="center"/>
    </xf>
    <xf numFmtId="0" fontId="5" fillId="0" borderId="86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1" fillId="0" borderId="87" xfId="0" applyNumberFormat="1" applyFont="1" applyBorder="1" applyAlignment="1">
      <alignment vertical="center"/>
    </xf>
    <xf numFmtId="0" fontId="5" fillId="0" borderId="87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5" fillId="0" borderId="22" xfId="0" applyNumberFormat="1" applyFont="1" applyBorder="1" applyAlignment="1">
      <alignment horizontal="left" vertical="center"/>
    </xf>
    <xf numFmtId="0" fontId="5" fillId="0" borderId="83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/>
    </xf>
    <xf numFmtId="0" fontId="5" fillId="0" borderId="83" xfId="0" applyNumberFormat="1" applyFont="1" applyBorder="1" applyAlignment="1">
      <alignment vertical="center"/>
    </xf>
    <xf numFmtId="0" fontId="11" fillId="0" borderId="32" xfId="0" applyNumberFormat="1" applyFont="1" applyBorder="1" applyAlignment="1">
      <alignment horizontal="center" vertical="center"/>
    </xf>
    <xf numFmtId="0" fontId="13" fillId="0" borderId="68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5" fillId="0" borderId="68" xfId="0" applyNumberFormat="1" applyFont="1" applyBorder="1" applyAlignment="1">
      <alignment vertical="center"/>
    </xf>
    <xf numFmtId="0" fontId="5" fillId="0" borderId="85" xfId="0" applyNumberFormat="1" applyFont="1" applyBorder="1" applyAlignment="1">
      <alignment horizontal="left" vertical="center"/>
    </xf>
    <xf numFmtId="0" fontId="12" fillId="0" borderId="87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87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68" xfId="0" applyNumberFormat="1" applyFont="1" applyBorder="1" applyAlignment="1">
      <alignment horizontal="center" vertical="center"/>
    </xf>
    <xf numFmtId="0" fontId="5" fillId="0" borderId="87" xfId="0" applyNumberFormat="1" applyFont="1" applyBorder="1" applyAlignment="1">
      <alignment horizontal="center" vertical="center"/>
    </xf>
    <xf numFmtId="0" fontId="0" fillId="0" borderId="68" xfId="0" applyNumberFormat="1" applyFont="1" applyBorder="1" applyAlignment="1">
      <alignment vertical="center"/>
    </xf>
    <xf numFmtId="0" fontId="5" fillId="0" borderId="84" xfId="0" applyNumberFormat="1" applyFont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1" fillId="0" borderId="29" xfId="0" applyNumberFormat="1" applyFont="1" applyBorder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1" fillId="0" borderId="32" xfId="0" applyNumberFormat="1" applyFont="1" applyBorder="1" applyAlignment="1">
      <alignment horizontal="right" vertical="center"/>
    </xf>
    <xf numFmtId="0" fontId="1" fillId="0" borderId="84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12" fillId="38" borderId="68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right"/>
    </xf>
    <xf numFmtId="0" fontId="0" fillId="0" borderId="59" xfId="0" applyBorder="1" applyAlignment="1">
      <alignment horizontal="center" vertical="center"/>
    </xf>
    <xf numFmtId="0" fontId="0" fillId="34" borderId="30" xfId="0" applyFill="1" applyBorder="1" applyAlignment="1" applyProtection="1">
      <alignment horizontal="left" vertical="center"/>
      <protection locked="0"/>
    </xf>
    <xf numFmtId="0" fontId="0" fillId="34" borderId="30" xfId="0" applyFill="1" applyBorder="1" applyAlignment="1" applyProtection="1">
      <alignment vertical="center"/>
      <protection locked="0"/>
    </xf>
    <xf numFmtId="0" fontId="0" fillId="35" borderId="30" xfId="0" applyFill="1" applyBorder="1" applyAlignment="1" applyProtection="1">
      <alignment vertical="center"/>
      <protection locked="0"/>
    </xf>
    <xf numFmtId="0" fontId="0" fillId="0" borderId="49" xfId="0" applyBorder="1" applyAlignment="1">
      <alignment horizontal="left" vertical="center"/>
    </xf>
    <xf numFmtId="0" fontId="0" fillId="37" borderId="88" xfId="0" applyFill="1" applyBorder="1" applyAlignment="1">
      <alignment horizontal="left" vertical="center"/>
    </xf>
    <xf numFmtId="0" fontId="5" fillId="0" borderId="86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left"/>
    </xf>
    <xf numFmtId="0" fontId="4" fillId="0" borderId="32" xfId="0" applyNumberFormat="1" applyFont="1" applyBorder="1" applyAlignment="1">
      <alignment horizontal="left"/>
    </xf>
    <xf numFmtId="0" fontId="4" fillId="0" borderId="29" xfId="0" applyNumberFormat="1" applyFont="1" applyBorder="1" applyAlignment="1">
      <alignment horizontal="left"/>
    </xf>
    <xf numFmtId="0" fontId="0" fillId="0" borderId="87" xfId="0" applyNumberFormat="1" applyFont="1" applyBorder="1" applyAlignment="1">
      <alignment vertical="center"/>
    </xf>
    <xf numFmtId="0" fontId="0" fillId="0" borderId="68" xfId="0" applyNumberFormat="1" applyBorder="1" applyAlignment="1">
      <alignment vertical="center"/>
    </xf>
    <xf numFmtId="0" fontId="0" fillId="0" borderId="29" xfId="0" applyNumberFormat="1" applyFont="1" applyBorder="1" applyAlignment="1">
      <alignment vertical="center"/>
    </xf>
    <xf numFmtId="0" fontId="0" fillId="0" borderId="85" xfId="0" applyNumberFormat="1" applyBorder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3" fillId="0" borderId="32" xfId="0" applyNumberFormat="1" applyFont="1" applyBorder="1" applyAlignment="1">
      <alignment horizontal="center" vertical="center"/>
    </xf>
    <xf numFmtId="0" fontId="0" fillId="0" borderId="83" xfId="0" applyNumberFormat="1" applyBorder="1" applyAlignment="1">
      <alignment horizontal="center" vertical="center"/>
    </xf>
    <xf numFmtId="0" fontId="0" fillId="0" borderId="89" xfId="0" applyFont="1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I5" sqref="I5"/>
    </sheetView>
  </sheetViews>
  <sheetFormatPr defaultColWidth="8.7109375" defaultRowHeight="12.75"/>
  <cols>
    <col min="1" max="1" width="3.00390625" style="5" customWidth="1"/>
    <col min="2" max="2" width="13.8515625" style="6" customWidth="1"/>
    <col min="3" max="3" width="14.57421875" style="6" bestFit="1" customWidth="1"/>
    <col min="4" max="4" width="10.421875" style="0" bestFit="1" customWidth="1"/>
    <col min="5" max="5" width="10.421875" style="0" customWidth="1"/>
    <col min="6" max="6" width="23.57421875" style="0" bestFit="1" customWidth="1"/>
    <col min="7" max="7" width="20.7109375" style="0" customWidth="1"/>
    <col min="8" max="8" width="11.421875" style="0" customWidth="1"/>
  </cols>
  <sheetData>
    <row r="1" spans="1:7" ht="39.75" customHeight="1" thickBot="1" thickTop="1">
      <c r="A1" s="117" t="s">
        <v>0</v>
      </c>
      <c r="B1" s="118" t="s">
        <v>50</v>
      </c>
      <c r="C1" s="118" t="s">
        <v>51</v>
      </c>
      <c r="D1" s="119" t="s">
        <v>52</v>
      </c>
      <c r="E1" s="120" t="s">
        <v>53</v>
      </c>
      <c r="F1" s="121" t="s">
        <v>54</v>
      </c>
      <c r="G1" s="122" t="s">
        <v>55</v>
      </c>
    </row>
    <row r="2" spans="1:7" s="3" customFormat="1" ht="19.5" customHeight="1" thickTop="1">
      <c r="A2" s="1">
        <v>1</v>
      </c>
      <c r="B2" s="39"/>
      <c r="C2" s="39"/>
      <c r="D2" s="40"/>
      <c r="E2" s="41"/>
      <c r="F2" s="2" t="str">
        <f>CONCATENATE(B2," ",C2," (",D2,")")</f>
        <v>  ()</v>
      </c>
      <c r="G2" s="147"/>
    </row>
    <row r="3" spans="1:7" s="3" customFormat="1" ht="19.5" customHeight="1">
      <c r="A3" s="4">
        <v>2</v>
      </c>
      <c r="B3" s="42"/>
      <c r="C3" s="42"/>
      <c r="D3" s="43"/>
      <c r="E3" s="44"/>
      <c r="F3" s="2" t="str">
        <f aca="true" t="shared" si="0" ref="F3:F19">CONCATENATE(B3," ",C3," (",D3,")")</f>
        <v>  ()</v>
      </c>
      <c r="G3" s="148"/>
    </row>
    <row r="4" spans="1:7" s="3" customFormat="1" ht="19.5" customHeight="1">
      <c r="A4" s="4">
        <v>3</v>
      </c>
      <c r="B4" s="42"/>
      <c r="C4" s="42"/>
      <c r="D4" s="43"/>
      <c r="E4" s="44"/>
      <c r="F4" s="2" t="str">
        <f t="shared" si="0"/>
        <v>  ()</v>
      </c>
      <c r="G4" s="148"/>
    </row>
    <row r="5" spans="1:7" s="3" customFormat="1" ht="19.5" customHeight="1">
      <c r="A5" s="4">
        <v>4</v>
      </c>
      <c r="B5" s="42"/>
      <c r="C5" s="42"/>
      <c r="D5" s="43"/>
      <c r="E5" s="44"/>
      <c r="F5" s="2" t="str">
        <f t="shared" si="0"/>
        <v>  ()</v>
      </c>
      <c r="G5" s="148"/>
    </row>
    <row r="6" spans="1:7" s="3" customFormat="1" ht="19.5" customHeight="1">
      <c r="A6" s="4">
        <v>5</v>
      </c>
      <c r="B6" s="42"/>
      <c r="C6" s="42"/>
      <c r="D6" s="43"/>
      <c r="E6" s="44"/>
      <c r="F6" s="2" t="str">
        <f t="shared" si="0"/>
        <v>  ()</v>
      </c>
      <c r="G6" s="148"/>
    </row>
    <row r="7" spans="1:7" s="3" customFormat="1" ht="19.5" customHeight="1">
      <c r="A7" s="4">
        <v>6</v>
      </c>
      <c r="B7" s="42"/>
      <c r="C7" s="42"/>
      <c r="D7" s="43"/>
      <c r="E7" s="45"/>
      <c r="F7" s="2" t="str">
        <f t="shared" si="0"/>
        <v>  ()</v>
      </c>
      <c r="G7" s="148"/>
    </row>
    <row r="8" spans="1:7" s="3" customFormat="1" ht="19.5" customHeight="1">
      <c r="A8" s="4">
        <v>7</v>
      </c>
      <c r="B8" s="42"/>
      <c r="C8" s="42"/>
      <c r="D8" s="43"/>
      <c r="E8" s="45"/>
      <c r="F8" s="2" t="str">
        <f t="shared" si="0"/>
        <v>  ()</v>
      </c>
      <c r="G8" s="148"/>
    </row>
    <row r="9" spans="1:7" s="3" customFormat="1" ht="19.5" customHeight="1">
      <c r="A9" s="4">
        <v>8</v>
      </c>
      <c r="B9" s="42"/>
      <c r="C9" s="42"/>
      <c r="D9" s="43"/>
      <c r="E9" s="45"/>
      <c r="F9" s="2" t="str">
        <f t="shared" si="0"/>
        <v>  ()</v>
      </c>
      <c r="G9" s="148"/>
    </row>
    <row r="10" spans="1:7" ht="19.5" customHeight="1">
      <c r="A10" s="4">
        <v>9</v>
      </c>
      <c r="B10" s="42"/>
      <c r="C10" s="42"/>
      <c r="D10" s="43"/>
      <c r="E10" s="45"/>
      <c r="F10" s="2" t="str">
        <f t="shared" si="0"/>
        <v>  ()</v>
      </c>
      <c r="G10" s="148"/>
    </row>
    <row r="11" spans="1:7" ht="19.5" customHeight="1">
      <c r="A11" s="4">
        <v>10</v>
      </c>
      <c r="B11" s="42"/>
      <c r="C11" s="42"/>
      <c r="D11" s="43"/>
      <c r="E11" s="45"/>
      <c r="F11" s="2" t="str">
        <f t="shared" si="0"/>
        <v>  ()</v>
      </c>
      <c r="G11" s="148"/>
    </row>
    <row r="12" spans="1:7" ht="19.5" customHeight="1">
      <c r="A12" s="4">
        <v>11</v>
      </c>
      <c r="B12" s="42"/>
      <c r="C12" s="42"/>
      <c r="D12" s="43"/>
      <c r="E12" s="45"/>
      <c r="F12" s="2" t="str">
        <f t="shared" si="0"/>
        <v>  ()</v>
      </c>
      <c r="G12" s="148"/>
    </row>
    <row r="13" spans="1:7" ht="19.5" customHeight="1">
      <c r="A13" s="4">
        <v>12</v>
      </c>
      <c r="B13" s="42"/>
      <c r="C13" s="42"/>
      <c r="D13" s="43"/>
      <c r="E13" s="45"/>
      <c r="F13" s="2" t="str">
        <f t="shared" si="0"/>
        <v>  ()</v>
      </c>
      <c r="G13" s="148"/>
    </row>
    <row r="14" spans="1:7" ht="19.5" customHeight="1">
      <c r="A14" s="4">
        <v>13</v>
      </c>
      <c r="B14" s="42"/>
      <c r="C14" s="42"/>
      <c r="D14" s="43"/>
      <c r="E14" s="45"/>
      <c r="F14" s="2" t="str">
        <f t="shared" si="0"/>
        <v>  ()</v>
      </c>
      <c r="G14" s="148"/>
    </row>
    <row r="15" spans="1:7" ht="19.5" customHeight="1">
      <c r="A15" s="4">
        <v>14</v>
      </c>
      <c r="B15" s="42"/>
      <c r="C15" s="42"/>
      <c r="D15" s="43"/>
      <c r="E15" s="45"/>
      <c r="F15" s="2" t="str">
        <f t="shared" si="0"/>
        <v>  ()</v>
      </c>
      <c r="G15" s="148"/>
    </row>
    <row r="16" spans="1:7" ht="19.5" customHeight="1">
      <c r="A16" s="4">
        <v>15</v>
      </c>
      <c r="B16" s="42"/>
      <c r="C16" s="42"/>
      <c r="D16" s="43"/>
      <c r="E16" s="45"/>
      <c r="F16" s="2" t="str">
        <f t="shared" si="0"/>
        <v>  ()</v>
      </c>
      <c r="G16" s="148"/>
    </row>
    <row r="17" spans="1:7" ht="19.5" customHeight="1">
      <c r="A17" s="4">
        <v>16</v>
      </c>
      <c r="B17" s="42"/>
      <c r="C17" s="42"/>
      <c r="D17" s="43"/>
      <c r="E17" s="45"/>
      <c r="F17" s="2" t="str">
        <f t="shared" si="0"/>
        <v>  ()</v>
      </c>
      <c r="G17" s="148"/>
    </row>
    <row r="18" spans="1:7" ht="19.5" customHeight="1">
      <c r="A18" s="4">
        <v>17</v>
      </c>
      <c r="B18" s="42"/>
      <c r="C18" s="42"/>
      <c r="D18" s="43"/>
      <c r="E18" s="45"/>
      <c r="F18" s="2" t="str">
        <f t="shared" si="0"/>
        <v>  ()</v>
      </c>
      <c r="G18" s="148"/>
    </row>
    <row r="19" spans="1:7" ht="19.5" customHeight="1">
      <c r="A19" s="4">
        <v>18</v>
      </c>
      <c r="B19" s="42"/>
      <c r="C19" s="42"/>
      <c r="D19" s="43"/>
      <c r="E19" s="45"/>
      <c r="F19" s="2" t="str">
        <f t="shared" si="0"/>
        <v>  ()</v>
      </c>
      <c r="G19" s="148"/>
    </row>
    <row r="20" spans="1:7" ht="19.5" customHeight="1">
      <c r="A20" s="4">
        <v>19</v>
      </c>
      <c r="B20" s="42"/>
      <c r="C20" s="42"/>
      <c r="D20" s="43"/>
      <c r="E20" s="45"/>
      <c r="F20" s="2" t="str">
        <f aca="true" t="shared" si="1" ref="F20:F25">CONCATENATE(B20," ",C20," (",D20,")")</f>
        <v>  ()</v>
      </c>
      <c r="G20" s="148"/>
    </row>
    <row r="21" spans="1:7" ht="19.5" customHeight="1">
      <c r="A21" s="4">
        <v>20</v>
      </c>
      <c r="B21" s="42"/>
      <c r="C21" s="42"/>
      <c r="D21" s="43"/>
      <c r="E21" s="45"/>
      <c r="F21" s="2" t="str">
        <f t="shared" si="1"/>
        <v>  ()</v>
      </c>
      <c r="G21" s="148"/>
    </row>
    <row r="22" spans="1:7" ht="19.5" customHeight="1">
      <c r="A22" s="4">
        <v>21</v>
      </c>
      <c r="B22" s="42"/>
      <c r="C22" s="42"/>
      <c r="D22" s="43"/>
      <c r="E22" s="45"/>
      <c r="F22" s="2" t="str">
        <f t="shared" si="1"/>
        <v>  ()</v>
      </c>
      <c r="G22" s="148"/>
    </row>
    <row r="23" spans="1:7" ht="19.5" customHeight="1">
      <c r="A23" s="4">
        <v>22</v>
      </c>
      <c r="B23" s="42"/>
      <c r="C23" s="42"/>
      <c r="D23" s="43"/>
      <c r="E23" s="45"/>
      <c r="F23" s="2" t="str">
        <f t="shared" si="1"/>
        <v>  ()</v>
      </c>
      <c r="G23" s="148"/>
    </row>
    <row r="24" spans="1:7" ht="19.5" customHeight="1">
      <c r="A24" s="4">
        <v>23</v>
      </c>
      <c r="B24" s="42"/>
      <c r="C24" s="42"/>
      <c r="D24" s="43"/>
      <c r="E24" s="45"/>
      <c r="F24" s="2" t="str">
        <f t="shared" si="1"/>
        <v>  ()</v>
      </c>
      <c r="G24" s="148"/>
    </row>
    <row r="25" spans="1:7" ht="19.5" customHeight="1">
      <c r="A25" s="4">
        <v>24</v>
      </c>
      <c r="B25" s="42"/>
      <c r="C25" s="42"/>
      <c r="D25" s="43"/>
      <c r="E25" s="45"/>
      <c r="F25" s="2" t="str">
        <f t="shared" si="1"/>
        <v>  ()</v>
      </c>
      <c r="G25" s="148"/>
    </row>
    <row r="26" spans="1:7" ht="19.5" customHeight="1">
      <c r="A26" s="4">
        <v>25</v>
      </c>
      <c r="B26" s="42"/>
      <c r="C26" s="42"/>
      <c r="D26" s="43"/>
      <c r="E26" s="45"/>
      <c r="F26" s="2" t="str">
        <f aca="true" t="shared" si="2" ref="F26:F31">CONCATENATE(B26," ",C26," (",D26,")")</f>
        <v>  ()</v>
      </c>
      <c r="G26" s="148"/>
    </row>
    <row r="27" spans="1:7" ht="19.5" customHeight="1">
      <c r="A27" s="123">
        <v>26</v>
      </c>
      <c r="B27" s="134"/>
      <c r="C27" s="134"/>
      <c r="D27" s="135"/>
      <c r="E27" s="136"/>
      <c r="F27" s="124" t="str">
        <f t="shared" si="2"/>
        <v>  ()</v>
      </c>
      <c r="G27" s="149"/>
    </row>
    <row r="28" spans="1:7" ht="19.5" customHeight="1">
      <c r="A28" s="4">
        <v>27</v>
      </c>
      <c r="B28" s="42"/>
      <c r="C28" s="42"/>
      <c r="D28" s="43"/>
      <c r="E28" s="45"/>
      <c r="F28" s="2" t="str">
        <f t="shared" si="2"/>
        <v>  ()</v>
      </c>
      <c r="G28" s="148"/>
    </row>
    <row r="29" spans="1:7" ht="19.5" customHeight="1">
      <c r="A29" s="249">
        <v>28</v>
      </c>
      <c r="B29" s="250"/>
      <c r="C29" s="250"/>
      <c r="D29" s="251"/>
      <c r="E29" s="252"/>
      <c r="F29" s="253" t="str">
        <f t="shared" si="2"/>
        <v>  ()</v>
      </c>
      <c r="G29" s="254"/>
    </row>
    <row r="30" spans="1:7" ht="19.5" customHeight="1">
      <c r="A30" s="4">
        <v>29</v>
      </c>
      <c r="B30" s="42"/>
      <c r="C30" s="42"/>
      <c r="D30" s="43"/>
      <c r="E30" s="45"/>
      <c r="F30" s="2" t="str">
        <f t="shared" si="2"/>
        <v>  ()</v>
      </c>
      <c r="G30" s="148"/>
    </row>
    <row r="31" spans="1:7" ht="19.5" customHeight="1" thickBot="1">
      <c r="A31" s="137">
        <v>30</v>
      </c>
      <c r="B31" s="138"/>
      <c r="C31" s="138"/>
      <c r="D31" s="139"/>
      <c r="E31" s="140"/>
      <c r="F31" s="141" t="str">
        <f t="shared" si="2"/>
        <v>  ()</v>
      </c>
      <c r="G31" s="150"/>
    </row>
    <row r="32" ht="13.5" thickTop="1"/>
  </sheetData>
  <sheetProtection sheet="1"/>
  <printOptions horizontalCentered="1" verticalCentered="1"/>
  <pageMargins left="0" right="0" top="0" bottom="0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8"/>
  <sheetViews>
    <sheetView zoomScalePageLayoutView="0" workbookViewId="0" topLeftCell="A1">
      <selection activeCell="D94" sqref="D94"/>
    </sheetView>
  </sheetViews>
  <sheetFormatPr defaultColWidth="10.421875" defaultRowHeight="12.75"/>
  <cols>
    <col min="1" max="1" width="5.421875" style="30" customWidth="1"/>
    <col min="2" max="2" width="8.00390625" style="30" bestFit="1" customWidth="1"/>
    <col min="3" max="3" width="5.421875" style="30" customWidth="1"/>
    <col min="4" max="4" width="33.57421875" style="30" customWidth="1"/>
    <col min="5" max="5" width="4.140625" style="30" customWidth="1"/>
    <col min="6" max="6" width="33.57421875" style="30" customWidth="1"/>
    <col min="7" max="9" width="4.421875" style="30" customWidth="1"/>
    <col min="10" max="10" width="7.8515625" style="30" customWidth="1"/>
    <col min="11" max="19" width="4.421875" style="30" customWidth="1"/>
    <col min="20" max="16384" width="10.421875" style="11" customWidth="1"/>
  </cols>
  <sheetData>
    <row r="1" spans="1:21" ht="39.75" customHeight="1" thickBot="1" thickTop="1">
      <c r="A1" s="7" t="s">
        <v>1</v>
      </c>
      <c r="B1" s="8" t="s">
        <v>2</v>
      </c>
      <c r="C1" s="8" t="s">
        <v>3</v>
      </c>
      <c r="D1" s="9" t="s">
        <v>4</v>
      </c>
      <c r="E1" s="9" t="s">
        <v>5</v>
      </c>
      <c r="F1" s="9" t="s">
        <v>6</v>
      </c>
      <c r="G1" s="10" t="s">
        <v>7</v>
      </c>
      <c r="H1" s="10"/>
      <c r="I1" s="10"/>
      <c r="J1" s="53" t="s">
        <v>14</v>
      </c>
      <c r="K1" s="76" t="s">
        <v>8</v>
      </c>
      <c r="L1" s="10"/>
      <c r="M1" s="84"/>
      <c r="N1" s="76" t="s">
        <v>9</v>
      </c>
      <c r="O1" s="10"/>
      <c r="P1" s="84"/>
      <c r="Q1" s="76" t="s">
        <v>10</v>
      </c>
      <c r="R1" s="10"/>
      <c r="S1" s="33"/>
      <c r="T1" s="60" t="s">
        <v>27</v>
      </c>
      <c r="U1" s="61" t="s">
        <v>28</v>
      </c>
    </row>
    <row r="2" spans="1:21" ht="18" customHeight="1" thickTop="1">
      <c r="A2" s="12">
        <v>1</v>
      </c>
      <c r="B2" s="13" t="s">
        <v>11</v>
      </c>
      <c r="C2" s="92"/>
      <c r="D2" s="14" t="str">
        <f>IF(Inscriptions_30!F18="  ()",CONCATENATE("Rang ",Inscriptions_30!A18),Inscriptions_30!F18)</f>
        <v>Rang 17</v>
      </c>
      <c r="E2" s="14" t="s">
        <v>5</v>
      </c>
      <c r="F2" s="14" t="str">
        <f>IF(Inscriptions_30!F17="  ()",CONCATENATE("Rang ",Inscriptions_30!A17),Inscriptions_30!F17)</f>
        <v>Rang 16</v>
      </c>
      <c r="G2" s="14">
        <f>IF(K2=M2,"",SUM(IF(K2&gt;M2,1,0),IF(N2&gt;P2,1,0),IF(Q2&lt;=S2,0,1)))</f>
      </c>
      <c r="H2" s="14" t="s">
        <v>12</v>
      </c>
      <c r="I2" s="14">
        <f>IF(K2=M2,"",SUM(IF(K2&lt;M2,1,0),IF(N2&lt;P2,1,0),IF(Q2&gt;=S2,0,1)))</f>
      </c>
      <c r="J2" s="102">
        <f aca="true" t="shared" si="0" ref="J2:J37">SUM(U2-T2)</f>
        <v>0</v>
      </c>
      <c r="K2" s="77"/>
      <c r="L2" s="14" t="s">
        <v>12</v>
      </c>
      <c r="M2" s="85"/>
      <c r="N2" s="77"/>
      <c r="O2" s="14" t="s">
        <v>12</v>
      </c>
      <c r="P2" s="85"/>
      <c r="Q2" s="77"/>
      <c r="R2" s="14" t="s">
        <v>12</v>
      </c>
      <c r="S2" s="34"/>
      <c r="T2" s="100"/>
      <c r="U2" s="101"/>
    </row>
    <row r="3" spans="1:21" ht="18" customHeight="1">
      <c r="A3" s="24">
        <v>2</v>
      </c>
      <c r="B3" s="99" t="s">
        <v>11</v>
      </c>
      <c r="C3" s="96"/>
      <c r="D3" s="22" t="str">
        <f>IF(Inscriptions_30!F10="  ()",CONCATENATE("Rang ",Inscriptions_30!A10),Inscriptions_30!F10)</f>
        <v>Rang 9</v>
      </c>
      <c r="E3" s="22" t="s">
        <v>5</v>
      </c>
      <c r="F3" s="22" t="str">
        <f>IF(Inscriptions_30!F25="  ()",CONCATENATE("Rang ",Inscriptions_30!A25),Inscriptions_30!F25)</f>
        <v>Rang 24</v>
      </c>
      <c r="G3" s="22">
        <f aca="true" t="shared" si="1" ref="G3:G77">IF(K3=M3,"",SUM(IF(K3&gt;M3,1,0),IF(N3&gt;P3,1,0),IF(Q3&lt;=S3,0,1)))</f>
      </c>
      <c r="H3" s="22" t="s">
        <v>12</v>
      </c>
      <c r="I3" s="22">
        <f aca="true" t="shared" si="2" ref="I3:I77">IF(K3=M3,"",SUM(IF(K3&lt;M3,1,0),IF(N3&lt;P3,1,0),IF(Q3&gt;=S3,0,1)))</f>
      </c>
      <c r="J3" s="56">
        <f t="shared" si="0"/>
        <v>0</v>
      </c>
      <c r="K3" s="78"/>
      <c r="L3" s="22" t="s">
        <v>12</v>
      </c>
      <c r="M3" s="86"/>
      <c r="N3" s="78"/>
      <c r="O3" s="22" t="s">
        <v>12</v>
      </c>
      <c r="P3" s="86"/>
      <c r="Q3" s="78"/>
      <c r="R3" s="22" t="s">
        <v>12</v>
      </c>
      <c r="S3" s="35"/>
      <c r="T3" s="66"/>
      <c r="U3" s="67"/>
    </row>
    <row r="4" spans="1:21" ht="18" customHeight="1">
      <c r="A4" s="24">
        <v>3</v>
      </c>
      <c r="B4" s="99" t="s">
        <v>11</v>
      </c>
      <c r="C4" s="96"/>
      <c r="D4" s="26" t="str">
        <f>IF(Inscriptions_30!F26="  ()",CONCATENATE("Rang ",Inscriptions_30!A26),Inscriptions_30!F26)</f>
        <v>Rang 25</v>
      </c>
      <c r="E4" s="22" t="s">
        <v>5</v>
      </c>
      <c r="F4" s="26" t="str">
        <f>IF(Inscriptions_30!F9="  ()",CONCATENATE("Rang ",Inscriptions_30!A9),Inscriptions_30!F9)</f>
        <v>Rang 8</v>
      </c>
      <c r="G4" s="22">
        <f t="shared" si="1"/>
      </c>
      <c r="H4" s="22" t="s">
        <v>12</v>
      </c>
      <c r="I4" s="22">
        <f t="shared" si="2"/>
      </c>
      <c r="J4" s="56">
        <f t="shared" si="0"/>
        <v>0</v>
      </c>
      <c r="K4" s="81"/>
      <c r="L4" s="22" t="s">
        <v>12</v>
      </c>
      <c r="M4" s="89"/>
      <c r="N4" s="81"/>
      <c r="O4" s="22" t="s">
        <v>12</v>
      </c>
      <c r="P4" s="89"/>
      <c r="Q4" s="81"/>
      <c r="R4" s="22" t="s">
        <v>12</v>
      </c>
      <c r="S4" s="38"/>
      <c r="T4" s="68"/>
      <c r="U4" s="69"/>
    </row>
    <row r="5" spans="1:21" ht="18" customHeight="1">
      <c r="A5" s="24">
        <v>4</v>
      </c>
      <c r="B5" s="99" t="s">
        <v>11</v>
      </c>
      <c r="C5" s="96"/>
      <c r="D5" s="26" t="str">
        <f>IF(Inscriptions_30!F6="  ()",CONCATENATE("Rang ",Inscriptions_30!A6),Inscriptions_30!F6)</f>
        <v>Rang 5</v>
      </c>
      <c r="E5" s="22" t="s">
        <v>5</v>
      </c>
      <c r="F5" s="26" t="str">
        <f>IF(Inscriptions_30!F29="  ()",CONCATENATE("Rang ",Inscriptions_30!A29),Inscriptions_30!F29)</f>
        <v>Rang 28</v>
      </c>
      <c r="G5" s="22">
        <f t="shared" si="1"/>
      </c>
      <c r="H5" s="22" t="s">
        <v>12</v>
      </c>
      <c r="I5" s="22">
        <f t="shared" si="2"/>
      </c>
      <c r="J5" s="56">
        <f t="shared" si="0"/>
        <v>0</v>
      </c>
      <c r="K5" s="81"/>
      <c r="L5" s="22" t="s">
        <v>12</v>
      </c>
      <c r="M5" s="89"/>
      <c r="N5" s="81"/>
      <c r="O5" s="22" t="s">
        <v>12</v>
      </c>
      <c r="P5" s="89"/>
      <c r="Q5" s="81"/>
      <c r="R5" s="22" t="s">
        <v>12</v>
      </c>
      <c r="S5" s="38"/>
      <c r="T5" s="66"/>
      <c r="U5" s="67"/>
    </row>
    <row r="6" spans="1:21" ht="18" customHeight="1">
      <c r="A6" s="27">
        <v>5</v>
      </c>
      <c r="B6" s="25" t="s">
        <v>11</v>
      </c>
      <c r="C6" s="93"/>
      <c r="D6" s="22" t="str">
        <f>IF(Inscriptions_30!F22="  ()",CONCATENATE("Rang ",Inscriptions_30!A22),Inscriptions_30!F22)</f>
        <v>Rang 21</v>
      </c>
      <c r="E6" s="22" t="s">
        <v>5</v>
      </c>
      <c r="F6" s="22" t="str">
        <f>IF(Inscriptions_30!F13="  ()",CONCATENATE("Rang ",Inscriptions_30!A13),Inscriptions_30!F13)</f>
        <v>Rang 12</v>
      </c>
      <c r="G6" s="22">
        <f t="shared" si="1"/>
      </c>
      <c r="H6" s="22" t="s">
        <v>12</v>
      </c>
      <c r="I6" s="22">
        <f t="shared" si="2"/>
      </c>
      <c r="J6" s="56">
        <f t="shared" si="0"/>
        <v>0</v>
      </c>
      <c r="K6" s="78"/>
      <c r="L6" s="22" t="s">
        <v>12</v>
      </c>
      <c r="M6" s="86"/>
      <c r="N6" s="78"/>
      <c r="O6" s="22" t="s">
        <v>12</v>
      </c>
      <c r="P6" s="86"/>
      <c r="Q6" s="78"/>
      <c r="R6" s="22" t="s">
        <v>12</v>
      </c>
      <c r="S6" s="35"/>
      <c r="T6" s="66"/>
      <c r="U6" s="67"/>
    </row>
    <row r="7" spans="1:21" ht="18" customHeight="1">
      <c r="A7" s="27">
        <v>6</v>
      </c>
      <c r="B7" s="25" t="s">
        <v>11</v>
      </c>
      <c r="C7" s="93"/>
      <c r="D7" s="22" t="str">
        <f>IF(Inscriptions_30!F14="  ()",CONCATENATE("Rang ",Inscriptions_30!A14),Inscriptions_30!F14)</f>
        <v>Rang 13</v>
      </c>
      <c r="E7" s="22" t="s">
        <v>5</v>
      </c>
      <c r="F7" s="22" t="str">
        <f>IF(Inscriptions_30!F21="  ()",CONCATENATE("Rang ",Inscriptions_30!A21),Inscriptions_30!F21)</f>
        <v>Rang 20</v>
      </c>
      <c r="G7" s="22">
        <f t="shared" si="1"/>
      </c>
      <c r="H7" s="22" t="s">
        <v>12</v>
      </c>
      <c r="I7" s="22">
        <f t="shared" si="2"/>
      </c>
      <c r="J7" s="58">
        <f t="shared" si="0"/>
        <v>0</v>
      </c>
      <c r="K7" s="82"/>
      <c r="L7" s="31" t="s">
        <v>12</v>
      </c>
      <c r="M7" s="90"/>
      <c r="N7" s="82"/>
      <c r="O7" s="31" t="s">
        <v>12</v>
      </c>
      <c r="P7" s="90"/>
      <c r="Q7" s="82"/>
      <c r="R7" s="31" t="s">
        <v>12</v>
      </c>
      <c r="S7" s="49"/>
      <c r="T7" s="72"/>
      <c r="U7" s="73"/>
    </row>
    <row r="8" spans="1:21" ht="18" customHeight="1">
      <c r="A8" s="27">
        <v>7</v>
      </c>
      <c r="B8" s="25" t="s">
        <v>11</v>
      </c>
      <c r="C8" s="93"/>
      <c r="D8" s="22" t="str">
        <f>IF(Inscriptions_30!F30="  ()",CONCATENATE("Rang ",Inscriptions_30!A30),Inscriptions_30!F30)</f>
        <v>Rang 29</v>
      </c>
      <c r="E8" s="22" t="s">
        <v>5</v>
      </c>
      <c r="F8" s="22" t="str">
        <f>IF(Inscriptions_30!F5="  ()",CONCATENATE("Rang ",Inscriptions_30!A5),Inscriptions_30!F5)</f>
        <v>Rang 4</v>
      </c>
      <c r="G8" s="22">
        <f>IF(K8=M8,"",SUM(IF(K8&gt;M8,1,0),IF(N8&gt;P8,1,0),IF(Q8&lt;=S8,0,1)))</f>
      </c>
      <c r="H8" s="22" t="s">
        <v>12</v>
      </c>
      <c r="I8" s="22">
        <f>IF(K8=M8,"",SUM(IF(K8&lt;M8,1,0),IF(N8&lt;P8,1,0),IF(Q8&gt;=S8,0,1)))</f>
      </c>
      <c r="J8" s="58">
        <f>SUM(U8-T8)</f>
        <v>0</v>
      </c>
      <c r="K8" s="82"/>
      <c r="L8" s="31" t="s">
        <v>12</v>
      </c>
      <c r="M8" s="90"/>
      <c r="N8" s="82"/>
      <c r="O8" s="31" t="s">
        <v>12</v>
      </c>
      <c r="P8" s="90"/>
      <c r="Q8" s="82"/>
      <c r="R8" s="31" t="s">
        <v>12</v>
      </c>
      <c r="S8" s="49"/>
      <c r="T8" s="72"/>
      <c r="U8" s="73"/>
    </row>
    <row r="9" spans="1:21" ht="18" customHeight="1">
      <c r="A9" s="27">
        <v>8</v>
      </c>
      <c r="B9" s="25" t="s">
        <v>11</v>
      </c>
      <c r="C9" s="93"/>
      <c r="D9" s="22" t="str">
        <f>IF(Inscriptions_30!F4="  ()",CONCATENATE("Rang ",Inscriptions_30!A4),Inscriptions_30!F4)</f>
        <v>Rang 3</v>
      </c>
      <c r="E9" s="22" t="s">
        <v>5</v>
      </c>
      <c r="F9" s="22" t="str">
        <f>IF(Inscriptions_30!F31="  ()",CONCATENATE("Rang ",Inscriptions_30!A31),Inscriptions_30!F31)</f>
        <v>Rang 30</v>
      </c>
      <c r="G9" s="22">
        <f>IF(K9=M9,"",SUM(IF(K9&gt;M9,1,0),IF(N9&gt;P9,1,0),IF(Q9&lt;=S9,0,1)))</f>
      </c>
      <c r="H9" s="22" t="s">
        <v>12</v>
      </c>
      <c r="I9" s="22">
        <f>IF(K9=M9,"",SUM(IF(K9&lt;M9,1,0),IF(N9&lt;P9,1,0),IF(Q9&gt;=S9,0,1)))</f>
      </c>
      <c r="J9" s="58">
        <f>SUM(U9-T9)</f>
        <v>0</v>
      </c>
      <c r="K9" s="82"/>
      <c r="L9" s="31" t="s">
        <v>12</v>
      </c>
      <c r="M9" s="90"/>
      <c r="N9" s="82"/>
      <c r="O9" s="31" t="s">
        <v>12</v>
      </c>
      <c r="P9" s="90"/>
      <c r="Q9" s="82"/>
      <c r="R9" s="31" t="s">
        <v>12</v>
      </c>
      <c r="S9" s="49"/>
      <c r="T9" s="72"/>
      <c r="U9" s="73"/>
    </row>
    <row r="10" spans="1:21" ht="18" customHeight="1">
      <c r="A10" s="47">
        <v>9</v>
      </c>
      <c r="B10" s="48" t="s">
        <v>11</v>
      </c>
      <c r="C10" s="97"/>
      <c r="D10" s="31" t="str">
        <f>IF(Inscriptions_30!F20="  ()",CONCATENATE("Rang ",Inscriptions_30!A20),Inscriptions_30!F20)</f>
        <v>Rang 19</v>
      </c>
      <c r="E10" s="22" t="s">
        <v>5</v>
      </c>
      <c r="F10" s="31" t="str">
        <f>IF(Inscriptions_30!F15="  ()",CONCATENATE("Rang ",Inscriptions_30!A15),Inscriptions_30!F15)</f>
        <v>Rang 14</v>
      </c>
      <c r="G10" s="22">
        <f t="shared" si="1"/>
      </c>
      <c r="H10" s="22" t="s">
        <v>12</v>
      </c>
      <c r="I10" s="22">
        <f t="shared" si="2"/>
      </c>
      <c r="J10" s="58">
        <f t="shared" si="0"/>
        <v>0</v>
      </c>
      <c r="K10" s="82"/>
      <c r="L10" s="31" t="s">
        <v>12</v>
      </c>
      <c r="M10" s="90"/>
      <c r="N10" s="82"/>
      <c r="O10" s="31" t="s">
        <v>12</v>
      </c>
      <c r="P10" s="90"/>
      <c r="Q10" s="82"/>
      <c r="R10" s="31" t="s">
        <v>12</v>
      </c>
      <c r="S10" s="49"/>
      <c r="T10" s="72"/>
      <c r="U10" s="73"/>
    </row>
    <row r="11" spans="1:21" ht="18" customHeight="1">
      <c r="A11" s="47">
        <v>10</v>
      </c>
      <c r="B11" s="48" t="s">
        <v>11</v>
      </c>
      <c r="C11" s="97"/>
      <c r="D11" s="31" t="str">
        <f>IF(Inscriptions_30!F12="  ()",CONCATENATE("Rang ",Inscriptions_30!A12),Inscriptions_30!F12)</f>
        <v>Rang 11</v>
      </c>
      <c r="E11" s="22" t="s">
        <v>5</v>
      </c>
      <c r="F11" s="31" t="str">
        <f>IF(Inscriptions_30!F23="  ()",CONCATENATE("Rang ",Inscriptions_30!A23),Inscriptions_30!F23)</f>
        <v>Rang 22</v>
      </c>
      <c r="G11" s="22">
        <f t="shared" si="1"/>
      </c>
      <c r="H11" s="22" t="s">
        <v>12</v>
      </c>
      <c r="I11" s="22">
        <f t="shared" si="2"/>
      </c>
      <c r="J11" s="58">
        <f t="shared" si="0"/>
        <v>0</v>
      </c>
      <c r="K11" s="82"/>
      <c r="L11" s="31" t="s">
        <v>12</v>
      </c>
      <c r="M11" s="90"/>
      <c r="N11" s="82"/>
      <c r="O11" s="31" t="s">
        <v>12</v>
      </c>
      <c r="P11" s="90"/>
      <c r="Q11" s="82"/>
      <c r="R11" s="31" t="s">
        <v>12</v>
      </c>
      <c r="S11" s="49"/>
      <c r="T11" s="72"/>
      <c r="U11" s="73"/>
    </row>
    <row r="12" spans="1:21" ht="18" customHeight="1">
      <c r="A12" s="47">
        <v>11</v>
      </c>
      <c r="B12" s="48" t="s">
        <v>11</v>
      </c>
      <c r="C12" s="97"/>
      <c r="D12" s="31" t="str">
        <f>IF(Inscriptions_30!F28="  ()",CONCATENATE("Rang ",Inscriptions_30!A28),Inscriptions_30!F28)</f>
        <v>Rang 27</v>
      </c>
      <c r="E12" s="22" t="s">
        <v>5</v>
      </c>
      <c r="F12" s="31" t="str">
        <f>IF(Inscriptions_30!F7="  ()",CONCATENATE("Rang ",Inscriptions_30!A7),Inscriptions_30!F7)</f>
        <v>Rang 6</v>
      </c>
      <c r="G12" s="22">
        <f t="shared" si="1"/>
      </c>
      <c r="H12" s="22" t="s">
        <v>12</v>
      </c>
      <c r="I12" s="22">
        <f t="shared" si="2"/>
      </c>
      <c r="J12" s="58">
        <f t="shared" si="0"/>
        <v>0</v>
      </c>
      <c r="K12" s="82"/>
      <c r="L12" s="31" t="s">
        <v>12</v>
      </c>
      <c r="M12" s="90"/>
      <c r="N12" s="82"/>
      <c r="O12" s="31" t="s">
        <v>12</v>
      </c>
      <c r="P12" s="90"/>
      <c r="Q12" s="82"/>
      <c r="R12" s="31" t="s">
        <v>12</v>
      </c>
      <c r="S12" s="49"/>
      <c r="T12" s="72"/>
      <c r="U12" s="73"/>
    </row>
    <row r="13" spans="1:21" ht="18" customHeight="1">
      <c r="A13" s="47">
        <v>12</v>
      </c>
      <c r="B13" s="48" t="s">
        <v>11</v>
      </c>
      <c r="C13" s="97"/>
      <c r="D13" s="31" t="str">
        <f>IF(Inscriptions_30!F8="  ()",CONCATENATE("Rang ",Inscriptions_30!A8),Inscriptions_30!F8)</f>
        <v>Rang 7</v>
      </c>
      <c r="E13" s="31" t="s">
        <v>5</v>
      </c>
      <c r="F13" s="31" t="str">
        <f>IF(Inscriptions_30!F27="  ()",CONCATENATE("Rang ",Inscriptions_30!A27),Inscriptions_30!F27)</f>
        <v>Rang 26</v>
      </c>
      <c r="G13" s="22">
        <f t="shared" si="1"/>
      </c>
      <c r="H13" s="22" t="s">
        <v>12</v>
      </c>
      <c r="I13" s="22">
        <f t="shared" si="2"/>
      </c>
      <c r="J13" s="58">
        <f t="shared" si="0"/>
        <v>0</v>
      </c>
      <c r="K13" s="82"/>
      <c r="L13" s="31" t="s">
        <v>12</v>
      </c>
      <c r="M13" s="90"/>
      <c r="N13" s="82"/>
      <c r="O13" s="31" t="s">
        <v>12</v>
      </c>
      <c r="P13" s="90"/>
      <c r="Q13" s="82"/>
      <c r="R13" s="31" t="s">
        <v>12</v>
      </c>
      <c r="S13" s="49"/>
      <c r="T13" s="72"/>
      <c r="U13" s="73"/>
    </row>
    <row r="14" spans="1:21" ht="18" customHeight="1">
      <c r="A14" s="27">
        <v>13</v>
      </c>
      <c r="B14" s="25" t="s">
        <v>11</v>
      </c>
      <c r="C14" s="93"/>
      <c r="D14" s="22" t="str">
        <f>IF(Inscriptions_30!F24="  ()",CONCATENATE("Rang ",Inscriptions_30!A24),Inscriptions_30!F24)</f>
        <v>Rang 23</v>
      </c>
      <c r="E14" s="22" t="s">
        <v>5</v>
      </c>
      <c r="F14" s="22" t="str">
        <f>IF(Inscriptions_30!F11="  ()",CONCATENATE("Rang ",Inscriptions_30!A11),Inscriptions_30!F11)</f>
        <v>Rang 10</v>
      </c>
      <c r="G14" s="22">
        <f t="shared" si="1"/>
      </c>
      <c r="H14" s="22" t="s">
        <v>12</v>
      </c>
      <c r="I14" s="22">
        <f t="shared" si="2"/>
      </c>
      <c r="J14" s="58">
        <f t="shared" si="0"/>
        <v>0</v>
      </c>
      <c r="K14" s="82"/>
      <c r="L14" s="31" t="s">
        <v>12</v>
      </c>
      <c r="M14" s="90"/>
      <c r="N14" s="82"/>
      <c r="O14" s="31" t="s">
        <v>12</v>
      </c>
      <c r="P14" s="90"/>
      <c r="Q14" s="82"/>
      <c r="R14" s="31" t="s">
        <v>12</v>
      </c>
      <c r="S14" s="49"/>
      <c r="T14" s="72"/>
      <c r="U14" s="73"/>
    </row>
    <row r="15" spans="1:21" ht="18" customHeight="1" thickBot="1">
      <c r="A15" s="15">
        <v>14</v>
      </c>
      <c r="B15" s="16" t="s">
        <v>11</v>
      </c>
      <c r="C15" s="94"/>
      <c r="D15" s="17" t="str">
        <f>IF(Inscriptions_30!F16="  ()",CONCATENATE("Rang ",Inscriptions_30!A16),Inscriptions_30!F16)</f>
        <v>Rang 15</v>
      </c>
      <c r="E15" s="17" t="s">
        <v>5</v>
      </c>
      <c r="F15" s="17" t="str">
        <f>IF(Inscriptions_30!F19="  ()",CONCATENATE("Rang ",Inscriptions_30!A19),Inscriptions_30!F19)</f>
        <v>Rang 18</v>
      </c>
      <c r="G15" s="17">
        <f t="shared" si="1"/>
      </c>
      <c r="H15" s="17" t="s">
        <v>12</v>
      </c>
      <c r="I15" s="17">
        <f t="shared" si="2"/>
      </c>
      <c r="J15" s="54">
        <f t="shared" si="0"/>
        <v>0</v>
      </c>
      <c r="K15" s="79"/>
      <c r="L15" s="17" t="s">
        <v>12</v>
      </c>
      <c r="M15" s="87"/>
      <c r="N15" s="79"/>
      <c r="O15" s="17" t="s">
        <v>12</v>
      </c>
      <c r="P15" s="87"/>
      <c r="Q15" s="79"/>
      <c r="R15" s="17" t="s">
        <v>12</v>
      </c>
      <c r="S15" s="36"/>
      <c r="T15" s="62"/>
      <c r="U15" s="63"/>
    </row>
    <row r="16" spans="1:21" ht="18" customHeight="1">
      <c r="A16" s="24">
        <v>15</v>
      </c>
      <c r="B16" s="99" t="s">
        <v>30</v>
      </c>
      <c r="C16" s="96"/>
      <c r="D16" s="26" t="str">
        <f>IF(Inscriptions_30!F2="  ()",CONCATENATE("Rang ",Inscriptions_30!A2),Inscriptions_30!F2)</f>
        <v>Rang 1</v>
      </c>
      <c r="E16" s="26" t="s">
        <v>5</v>
      </c>
      <c r="F16" s="26" t="str">
        <f>IF(G2=I2,CONCATENATE("Vainqueur Match ",A2),IF(G2&gt;I2,D2,F2))</f>
        <v>Vainqueur Match 1</v>
      </c>
      <c r="G16" s="21">
        <f t="shared" si="1"/>
      </c>
      <c r="H16" s="21" t="s">
        <v>12</v>
      </c>
      <c r="I16" s="21">
        <f t="shared" si="2"/>
      </c>
      <c r="J16" s="57">
        <f t="shared" si="0"/>
        <v>0</v>
      </c>
      <c r="K16" s="81"/>
      <c r="L16" s="26" t="s">
        <v>12</v>
      </c>
      <c r="M16" s="89"/>
      <c r="N16" s="81"/>
      <c r="O16" s="26" t="s">
        <v>12</v>
      </c>
      <c r="P16" s="89"/>
      <c r="Q16" s="81"/>
      <c r="R16" s="26" t="s">
        <v>12</v>
      </c>
      <c r="S16" s="38"/>
      <c r="T16" s="70"/>
      <c r="U16" s="71"/>
    </row>
    <row r="17" spans="1:21" ht="18" customHeight="1">
      <c r="A17" s="24">
        <v>16</v>
      </c>
      <c r="B17" s="25" t="s">
        <v>30</v>
      </c>
      <c r="C17" s="96"/>
      <c r="D17" s="26" t="str">
        <f>IF(G3=I3,CONCATENATE("Vainqueur Match ",A3),IF(G3&gt;I3,D3,F3))</f>
        <v>Vainqueur Match 2</v>
      </c>
      <c r="E17" s="22" t="s">
        <v>5</v>
      </c>
      <c r="F17" s="26" t="str">
        <f>IF(G4=I4,CONCATENATE("Vainqueur Match ",A4),IF(G4&gt;I4,D4,F4))</f>
        <v>Vainqueur Match 3</v>
      </c>
      <c r="G17" s="22">
        <f t="shared" si="1"/>
      </c>
      <c r="H17" s="22" t="s">
        <v>12</v>
      </c>
      <c r="I17" s="22">
        <f t="shared" si="2"/>
      </c>
      <c r="J17" s="56">
        <f t="shared" si="0"/>
        <v>0</v>
      </c>
      <c r="K17" s="81"/>
      <c r="L17" s="22" t="s">
        <v>12</v>
      </c>
      <c r="M17" s="89"/>
      <c r="N17" s="81"/>
      <c r="O17" s="22" t="s">
        <v>12</v>
      </c>
      <c r="P17" s="89"/>
      <c r="Q17" s="81"/>
      <c r="R17" s="22" t="s">
        <v>12</v>
      </c>
      <c r="S17" s="38"/>
      <c r="T17" s="66"/>
      <c r="U17" s="67"/>
    </row>
    <row r="18" spans="1:21" ht="18" customHeight="1">
      <c r="A18" s="24">
        <v>17</v>
      </c>
      <c r="B18" s="25" t="s">
        <v>30</v>
      </c>
      <c r="C18" s="96"/>
      <c r="D18" s="26" t="str">
        <f>IF(G5=I5,CONCATENATE("Vainqueur Match ",A5),IF(G5&gt;I5,D5,F5))</f>
        <v>Vainqueur Match 4</v>
      </c>
      <c r="E18" s="22" t="s">
        <v>5</v>
      </c>
      <c r="F18" s="26" t="str">
        <f>IF(G6=I6,CONCATENATE("Vainqueur Match ",A6),IF(G6&gt;I6,D6,F6))</f>
        <v>Vainqueur Match 5</v>
      </c>
      <c r="G18" s="22">
        <f t="shared" si="1"/>
      </c>
      <c r="H18" s="22" t="s">
        <v>12</v>
      </c>
      <c r="I18" s="22">
        <f t="shared" si="2"/>
      </c>
      <c r="J18" s="56">
        <f t="shared" si="0"/>
        <v>0</v>
      </c>
      <c r="K18" s="81"/>
      <c r="L18" s="22" t="s">
        <v>12</v>
      </c>
      <c r="M18" s="89"/>
      <c r="N18" s="81"/>
      <c r="O18" s="22" t="s">
        <v>12</v>
      </c>
      <c r="P18" s="89"/>
      <c r="Q18" s="81"/>
      <c r="R18" s="22" t="s">
        <v>12</v>
      </c>
      <c r="S18" s="38"/>
      <c r="T18" s="66"/>
      <c r="U18" s="67"/>
    </row>
    <row r="19" spans="1:21" ht="18" customHeight="1">
      <c r="A19" s="27">
        <v>18</v>
      </c>
      <c r="B19" s="25" t="s">
        <v>30</v>
      </c>
      <c r="C19" s="93"/>
      <c r="D19" s="26" t="str">
        <f>IF(G7=I7,CONCATENATE("Vainqueur Match ",A7),IF(G7&gt;I7,D7,F7))</f>
        <v>Vainqueur Match 6</v>
      </c>
      <c r="E19" s="22" t="s">
        <v>5</v>
      </c>
      <c r="F19" s="22" t="str">
        <f>IF(G8=I8,CONCATENATE("Vainqueur Match ",A8),IF(G8&gt;I8,D8,F8))</f>
        <v>Vainqueur Match 7</v>
      </c>
      <c r="G19" s="22">
        <f t="shared" si="1"/>
      </c>
      <c r="H19" s="22" t="s">
        <v>12</v>
      </c>
      <c r="I19" s="22">
        <f t="shared" si="2"/>
      </c>
      <c r="J19" s="56">
        <f t="shared" si="0"/>
        <v>0</v>
      </c>
      <c r="K19" s="78"/>
      <c r="L19" s="22" t="s">
        <v>12</v>
      </c>
      <c r="M19" s="86"/>
      <c r="N19" s="78"/>
      <c r="O19" s="22" t="s">
        <v>12</v>
      </c>
      <c r="P19" s="86"/>
      <c r="Q19" s="78"/>
      <c r="R19" s="22" t="s">
        <v>12</v>
      </c>
      <c r="S19" s="35"/>
      <c r="T19" s="66"/>
      <c r="U19" s="67"/>
    </row>
    <row r="20" spans="1:21" ht="18" customHeight="1">
      <c r="A20" s="27">
        <v>19</v>
      </c>
      <c r="B20" s="25" t="s">
        <v>30</v>
      </c>
      <c r="C20" s="93"/>
      <c r="D20" s="22" t="str">
        <f>IF(G9=I9,CONCATENATE("Vainqueur Match ",A9),IF(G9&gt;I9,D9,F9))</f>
        <v>Vainqueur Match 8</v>
      </c>
      <c r="E20" s="22" t="s">
        <v>5</v>
      </c>
      <c r="F20" s="22" t="str">
        <f>IF(G10=I10,CONCATENATE("Vainqueur Match ",A10),IF(G10&gt;I10,D10,F10))</f>
        <v>Vainqueur Match 9</v>
      </c>
      <c r="G20" s="22">
        <f t="shared" si="1"/>
      </c>
      <c r="H20" s="22" t="s">
        <v>12</v>
      </c>
      <c r="I20" s="22">
        <f t="shared" si="2"/>
      </c>
      <c r="J20" s="56">
        <f t="shared" si="0"/>
        <v>0</v>
      </c>
      <c r="K20" s="78"/>
      <c r="L20" s="22" t="s">
        <v>12</v>
      </c>
      <c r="M20" s="86"/>
      <c r="N20" s="78"/>
      <c r="O20" s="22" t="s">
        <v>12</v>
      </c>
      <c r="P20" s="86"/>
      <c r="Q20" s="78"/>
      <c r="R20" s="22" t="s">
        <v>12</v>
      </c>
      <c r="S20" s="35"/>
      <c r="T20" s="66"/>
      <c r="U20" s="67"/>
    </row>
    <row r="21" spans="1:21" ht="18" customHeight="1">
      <c r="A21" s="27">
        <v>20</v>
      </c>
      <c r="B21" s="25" t="s">
        <v>30</v>
      </c>
      <c r="C21" s="93"/>
      <c r="D21" s="22" t="str">
        <f>IF(G11=I11,CONCATENATE("Vainqueur Match ",A11),IF(G11&gt;I11,D11,F11))</f>
        <v>Vainqueur Match 10</v>
      </c>
      <c r="E21" s="22" t="s">
        <v>5</v>
      </c>
      <c r="F21" s="22" t="str">
        <f>IF(G12=I12,CONCATENATE("Vainqueur Match ",A12),IF(G12&gt;I12,D12,F12))</f>
        <v>Vainqueur Match 11</v>
      </c>
      <c r="G21" s="22">
        <f t="shared" si="1"/>
      </c>
      <c r="H21" s="22" t="s">
        <v>12</v>
      </c>
      <c r="I21" s="22">
        <f t="shared" si="2"/>
      </c>
      <c r="J21" s="56">
        <f t="shared" si="0"/>
        <v>0</v>
      </c>
      <c r="K21" s="78"/>
      <c r="L21" s="22" t="s">
        <v>12</v>
      </c>
      <c r="M21" s="86"/>
      <c r="N21" s="78"/>
      <c r="O21" s="22" t="s">
        <v>12</v>
      </c>
      <c r="P21" s="86"/>
      <c r="Q21" s="78"/>
      <c r="R21" s="22" t="s">
        <v>12</v>
      </c>
      <c r="S21" s="35"/>
      <c r="T21" s="66"/>
      <c r="U21" s="67"/>
    </row>
    <row r="22" spans="1:21" ht="18" customHeight="1">
      <c r="A22" s="27">
        <v>21</v>
      </c>
      <c r="B22" s="25" t="s">
        <v>30</v>
      </c>
      <c r="C22" s="93"/>
      <c r="D22" s="22" t="str">
        <f>IF(G13=I13,CONCATENATE("Vainqueur Match ",A13),IF(G13&gt;I13,D13,F13))</f>
        <v>Vainqueur Match 12</v>
      </c>
      <c r="E22" s="22" t="s">
        <v>5</v>
      </c>
      <c r="F22" s="22" t="str">
        <f>IF(G14=I14,CONCATENATE("Vainqueur Match ",A14),IF(G14&gt;I14,D14,F14))</f>
        <v>Vainqueur Match 13</v>
      </c>
      <c r="G22" s="22">
        <f t="shared" si="1"/>
      </c>
      <c r="H22" s="22" t="s">
        <v>12</v>
      </c>
      <c r="I22" s="22">
        <f t="shared" si="2"/>
      </c>
      <c r="J22" s="56">
        <f t="shared" si="0"/>
        <v>0</v>
      </c>
      <c r="K22" s="78"/>
      <c r="L22" s="22" t="s">
        <v>12</v>
      </c>
      <c r="M22" s="86"/>
      <c r="N22" s="78"/>
      <c r="O22" s="22" t="s">
        <v>12</v>
      </c>
      <c r="P22" s="86"/>
      <c r="Q22" s="78"/>
      <c r="R22" s="22" t="s">
        <v>12</v>
      </c>
      <c r="S22" s="35"/>
      <c r="T22" s="66"/>
      <c r="U22" s="67"/>
    </row>
    <row r="23" spans="1:21" ht="18" customHeight="1" thickBot="1">
      <c r="A23" s="47">
        <v>22</v>
      </c>
      <c r="B23" s="48" t="s">
        <v>30</v>
      </c>
      <c r="C23" s="97"/>
      <c r="D23" s="31" t="str">
        <f>IF(G15=I15,CONCATENATE("Vainqueur Match ",A15),IF(G15&gt;I15,D15,F15))</f>
        <v>Vainqueur Match 14</v>
      </c>
      <c r="E23" s="31" t="s">
        <v>5</v>
      </c>
      <c r="F23" s="31" t="str">
        <f>IF(Inscriptions_30!F3="  ()",CONCATENATE("Rang ",Inscriptions_30!A3),Inscriptions_30!F3)</f>
        <v>Rang 2</v>
      </c>
      <c r="G23" s="17">
        <f t="shared" si="1"/>
      </c>
      <c r="H23" s="17" t="s">
        <v>12</v>
      </c>
      <c r="I23" s="17">
        <f t="shared" si="2"/>
      </c>
      <c r="J23" s="58">
        <f t="shared" si="0"/>
        <v>0</v>
      </c>
      <c r="K23" s="82"/>
      <c r="L23" s="31" t="s">
        <v>12</v>
      </c>
      <c r="M23" s="90"/>
      <c r="N23" s="82"/>
      <c r="O23" s="31" t="s">
        <v>12</v>
      </c>
      <c r="P23" s="90"/>
      <c r="Q23" s="82"/>
      <c r="R23" s="31" t="s">
        <v>12</v>
      </c>
      <c r="S23" s="49"/>
      <c r="T23" s="72"/>
      <c r="U23" s="73"/>
    </row>
    <row r="24" spans="1:21" ht="18" customHeight="1">
      <c r="A24" s="106">
        <v>23</v>
      </c>
      <c r="B24" s="107" t="s">
        <v>31</v>
      </c>
      <c r="C24" s="108"/>
      <c r="D24" s="109" t="str">
        <f>IF(G3=I3,CONCATENATE("Perdant Match ",A3),IF(G3&lt;I3,D3,F3))</f>
        <v>Perdant Match 2</v>
      </c>
      <c r="E24" s="109" t="s">
        <v>5</v>
      </c>
      <c r="F24" s="109" t="str">
        <f>IF(G4=I4,CONCATENATE("Perdant Match ",A4),IF(G4&lt;I4,D4,F4))</f>
        <v>Perdant Match 3</v>
      </c>
      <c r="G24" s="21">
        <f t="shared" si="1"/>
      </c>
      <c r="H24" s="21" t="s">
        <v>12</v>
      </c>
      <c r="I24" s="21">
        <f t="shared" si="2"/>
      </c>
      <c r="J24" s="110">
        <f t="shared" si="0"/>
        <v>0</v>
      </c>
      <c r="K24" s="111"/>
      <c r="L24" s="109" t="s">
        <v>12</v>
      </c>
      <c r="M24" s="112"/>
      <c r="N24" s="111"/>
      <c r="O24" s="109" t="s">
        <v>12</v>
      </c>
      <c r="P24" s="112"/>
      <c r="Q24" s="111"/>
      <c r="R24" s="109" t="s">
        <v>12</v>
      </c>
      <c r="S24" s="145"/>
      <c r="T24" s="113"/>
      <c r="U24" s="114"/>
    </row>
    <row r="25" spans="1:21" ht="18" customHeight="1">
      <c r="A25" s="27">
        <v>24</v>
      </c>
      <c r="B25" s="25" t="s">
        <v>31</v>
      </c>
      <c r="C25" s="93"/>
      <c r="D25" s="22" t="str">
        <f>IF(G5=I5,CONCATENATE("Perdant Match ",A5),IF(G5&lt;I5,D5,F5))</f>
        <v>Perdant Match 4</v>
      </c>
      <c r="E25" s="22" t="s">
        <v>5</v>
      </c>
      <c r="F25" s="22" t="str">
        <f>IF(G6=I6,CONCATENATE("Perdant Match ",A6),IF(G6&lt;I6,D6,F6))</f>
        <v>Perdant Match 5</v>
      </c>
      <c r="G25" s="22">
        <f t="shared" si="1"/>
      </c>
      <c r="H25" s="22" t="s">
        <v>12</v>
      </c>
      <c r="I25" s="22">
        <f t="shared" si="2"/>
      </c>
      <c r="J25" s="56">
        <f t="shared" si="0"/>
        <v>0</v>
      </c>
      <c r="K25" s="78"/>
      <c r="L25" s="22" t="s">
        <v>12</v>
      </c>
      <c r="M25" s="86"/>
      <c r="N25" s="78"/>
      <c r="O25" s="22" t="s">
        <v>12</v>
      </c>
      <c r="P25" s="86"/>
      <c r="Q25" s="78"/>
      <c r="R25" s="22" t="s">
        <v>12</v>
      </c>
      <c r="S25" s="35"/>
      <c r="T25" s="66"/>
      <c r="U25" s="67"/>
    </row>
    <row r="26" spans="1:21" ht="18" customHeight="1">
      <c r="A26" s="27">
        <v>25</v>
      </c>
      <c r="B26" s="25" t="s">
        <v>31</v>
      </c>
      <c r="C26" s="93"/>
      <c r="D26" s="22" t="str">
        <f>IF(G7=I7,CONCATENATE("Perdant Match ",A7),IF(G7&lt;I7,D7,F7))</f>
        <v>Perdant Match 6</v>
      </c>
      <c r="E26" s="22" t="s">
        <v>5</v>
      </c>
      <c r="F26" s="22" t="str">
        <f>IF(G8=I8,CONCATENATE("Perdant Match ",A8),IF(G8&lt;I8,D8,F8))</f>
        <v>Perdant Match 7</v>
      </c>
      <c r="G26" s="22">
        <f>IF(K26=M26,"",SUM(IF(K26&gt;M26,1,0),IF(N26&gt;P26,1,0),IF(Q26&lt;=S26,0,1)))</f>
      </c>
      <c r="H26" s="22" t="s">
        <v>12</v>
      </c>
      <c r="I26" s="22">
        <f>IF(K26=M26,"",SUM(IF(K26&lt;M26,1,0),IF(N26&lt;P26,1,0),IF(Q26&gt;=S26,0,1)))</f>
      </c>
      <c r="J26" s="56">
        <f>SUM(U26-T26)</f>
        <v>0</v>
      </c>
      <c r="K26" s="78"/>
      <c r="L26" s="22" t="s">
        <v>12</v>
      </c>
      <c r="M26" s="86"/>
      <c r="N26" s="78"/>
      <c r="O26" s="22" t="s">
        <v>12</v>
      </c>
      <c r="P26" s="86"/>
      <c r="Q26" s="78"/>
      <c r="R26" s="22" t="s">
        <v>12</v>
      </c>
      <c r="S26" s="35"/>
      <c r="T26" s="66"/>
      <c r="U26" s="67"/>
    </row>
    <row r="27" spans="1:21" ht="18" customHeight="1">
      <c r="A27" s="27">
        <v>26</v>
      </c>
      <c r="B27" s="25" t="s">
        <v>31</v>
      </c>
      <c r="C27" s="93"/>
      <c r="D27" s="22" t="str">
        <f>IF(G9=I9,CONCATENATE("Perdant Match ",A9),IF(G9&lt;I9,D9,F9))</f>
        <v>Perdant Match 8</v>
      </c>
      <c r="E27" s="22" t="s">
        <v>5</v>
      </c>
      <c r="F27" s="22" t="str">
        <f>IF(G10=I10,CONCATENATE("Perdant Match ",A10),IF(G10&lt;I10,D10,F10))</f>
        <v>Perdant Match 9</v>
      </c>
      <c r="G27" s="22">
        <f>IF(K27=M27,"",SUM(IF(K27&gt;M27,1,0),IF(N27&gt;P27,1,0),IF(Q27&lt;=S27,0,1)))</f>
      </c>
      <c r="H27" s="22" t="s">
        <v>12</v>
      </c>
      <c r="I27" s="22">
        <f>IF(K27=M27,"",SUM(IF(K27&lt;M27,1,0),IF(N27&lt;P27,1,0),IF(Q27&gt;=S27,0,1)))</f>
      </c>
      <c r="J27" s="56">
        <f>SUM(U27-T27)</f>
        <v>0</v>
      </c>
      <c r="K27" s="78"/>
      <c r="L27" s="22" t="s">
        <v>12</v>
      </c>
      <c r="M27" s="86"/>
      <c r="N27" s="78"/>
      <c r="O27" s="22" t="s">
        <v>12</v>
      </c>
      <c r="P27" s="86"/>
      <c r="Q27" s="78"/>
      <c r="R27" s="22" t="s">
        <v>12</v>
      </c>
      <c r="S27" s="35"/>
      <c r="T27" s="66"/>
      <c r="U27" s="67"/>
    </row>
    <row r="28" spans="1:21" ht="18" customHeight="1">
      <c r="A28" s="24">
        <v>27</v>
      </c>
      <c r="B28" s="99" t="s">
        <v>31</v>
      </c>
      <c r="C28" s="96"/>
      <c r="D28" s="26" t="str">
        <f>IF(G11=I11,CONCATENATE("Perdant Match ",A11),IF(G11&lt;I11,D11,F11))</f>
        <v>Perdant Match 10</v>
      </c>
      <c r="E28" s="26" t="s">
        <v>5</v>
      </c>
      <c r="F28" s="26" t="str">
        <f>IF(G12=I12,CONCATENATE("Perdant Match ",A12),IF(G12&lt;I12,D12,F12))</f>
        <v>Perdant Match 11</v>
      </c>
      <c r="G28" s="22">
        <f t="shared" si="1"/>
      </c>
      <c r="H28" s="22" t="s">
        <v>12</v>
      </c>
      <c r="I28" s="22">
        <f t="shared" si="2"/>
      </c>
      <c r="J28" s="57">
        <f t="shared" si="0"/>
        <v>0</v>
      </c>
      <c r="K28" s="81"/>
      <c r="L28" s="26" t="s">
        <v>12</v>
      </c>
      <c r="M28" s="89"/>
      <c r="N28" s="81"/>
      <c r="O28" s="26" t="s">
        <v>12</v>
      </c>
      <c r="P28" s="89"/>
      <c r="Q28" s="81"/>
      <c r="R28" s="26" t="s">
        <v>12</v>
      </c>
      <c r="S28" s="38"/>
      <c r="T28" s="70"/>
      <c r="U28" s="71"/>
    </row>
    <row r="29" spans="1:21" ht="18" customHeight="1" thickBot="1">
      <c r="A29" s="15">
        <v>28</v>
      </c>
      <c r="B29" s="16" t="s">
        <v>31</v>
      </c>
      <c r="C29" s="94"/>
      <c r="D29" s="17" t="str">
        <f>IF(G13=I13,CONCATENATE("Perdant Match ",A13),IF(G13&lt;I13,D13,F13))</f>
        <v>Perdant Match 12</v>
      </c>
      <c r="E29" s="17" t="s">
        <v>5</v>
      </c>
      <c r="F29" s="17" t="str">
        <f>IF(G14=I14,CONCATENATE("Perdant Match ",A14),IF(G14&lt;I14,D14,F14))</f>
        <v>Perdant Match 13</v>
      </c>
      <c r="G29" s="17">
        <f t="shared" si="1"/>
      </c>
      <c r="H29" s="17" t="s">
        <v>12</v>
      </c>
      <c r="I29" s="17">
        <f t="shared" si="2"/>
      </c>
      <c r="J29" s="54">
        <f t="shared" si="0"/>
        <v>0</v>
      </c>
      <c r="K29" s="79"/>
      <c r="L29" s="17" t="s">
        <v>12</v>
      </c>
      <c r="M29" s="87"/>
      <c r="N29" s="79"/>
      <c r="O29" s="17" t="s">
        <v>12</v>
      </c>
      <c r="P29" s="87"/>
      <c r="Q29" s="79"/>
      <c r="R29" s="17" t="s">
        <v>12</v>
      </c>
      <c r="S29" s="36"/>
      <c r="T29" s="62"/>
      <c r="U29" s="63"/>
    </row>
    <row r="30" spans="1:21" ht="18" customHeight="1">
      <c r="A30" s="19">
        <v>29</v>
      </c>
      <c r="B30" s="20" t="s">
        <v>32</v>
      </c>
      <c r="C30" s="95"/>
      <c r="D30" s="21" t="str">
        <f>IF(G2=I2,CONCATENATE("Perdant Match ",A2),IF(G2&lt;I2,D2,F2))</f>
        <v>Perdant Match 1</v>
      </c>
      <c r="E30" s="21" t="s">
        <v>5</v>
      </c>
      <c r="F30" s="21" t="str">
        <f>IF(G23=I23,CONCATENATE("Perdant Match ",A23),IF(G23&lt;I23,D23,F23))</f>
        <v>Perdant Match 22</v>
      </c>
      <c r="G30" s="21">
        <f t="shared" si="1"/>
      </c>
      <c r="H30" s="21" t="s">
        <v>12</v>
      </c>
      <c r="I30" s="21">
        <f t="shared" si="2"/>
      </c>
      <c r="J30" s="55">
        <f t="shared" si="0"/>
        <v>0</v>
      </c>
      <c r="K30" s="80"/>
      <c r="L30" s="21" t="s">
        <v>12</v>
      </c>
      <c r="M30" s="88"/>
      <c r="N30" s="80"/>
      <c r="O30" s="21" t="s">
        <v>12</v>
      </c>
      <c r="P30" s="88"/>
      <c r="Q30" s="80"/>
      <c r="R30" s="21" t="s">
        <v>12</v>
      </c>
      <c r="S30" s="37"/>
      <c r="T30" s="64"/>
      <c r="U30" s="65"/>
    </row>
    <row r="31" spans="1:21" ht="18" customHeight="1">
      <c r="A31" s="24">
        <v>30</v>
      </c>
      <c r="B31" s="99" t="s">
        <v>32</v>
      </c>
      <c r="C31" s="96"/>
      <c r="D31" s="22" t="str">
        <f aca="true" t="shared" si="3" ref="D31:D36">IF(G24=I24,CONCATENATE("Vainqueur Match ",A24),IF(G24&gt;I24,D24,F24))</f>
        <v>Vainqueur Match 23</v>
      </c>
      <c r="E31" s="22" t="s">
        <v>5</v>
      </c>
      <c r="F31" s="22" t="str">
        <f>IF(G22=I22,CONCATENATE("Perdant Match ",A22),IF(G22&lt;I22,D22,F22))</f>
        <v>Perdant Match 21</v>
      </c>
      <c r="G31" s="22">
        <f t="shared" si="1"/>
      </c>
      <c r="H31" s="22" t="s">
        <v>12</v>
      </c>
      <c r="I31" s="22">
        <f t="shared" si="2"/>
      </c>
      <c r="J31" s="56">
        <f t="shared" si="0"/>
        <v>0</v>
      </c>
      <c r="K31" s="78"/>
      <c r="L31" s="22" t="s">
        <v>12</v>
      </c>
      <c r="M31" s="86"/>
      <c r="N31" s="78"/>
      <c r="O31" s="22" t="s">
        <v>12</v>
      </c>
      <c r="P31" s="86"/>
      <c r="Q31" s="78"/>
      <c r="R31" s="22" t="s">
        <v>12</v>
      </c>
      <c r="S31" s="35"/>
      <c r="T31" s="66"/>
      <c r="U31" s="67"/>
    </row>
    <row r="32" spans="1:21" ht="18" customHeight="1">
      <c r="A32" s="24">
        <v>31</v>
      </c>
      <c r="B32" s="25" t="s">
        <v>32</v>
      </c>
      <c r="C32" s="93"/>
      <c r="D32" s="22" t="str">
        <f t="shared" si="3"/>
        <v>Vainqueur Match 24</v>
      </c>
      <c r="E32" s="22" t="s">
        <v>5</v>
      </c>
      <c r="F32" s="22" t="str">
        <f>IF(G21=I21,CONCATENATE("Perdant Match ",A21),IF(G21&lt;I21,D21,F21))</f>
        <v>Perdant Match 20</v>
      </c>
      <c r="G32" s="22">
        <f t="shared" si="1"/>
      </c>
      <c r="H32" s="22" t="s">
        <v>12</v>
      </c>
      <c r="I32" s="22">
        <f t="shared" si="2"/>
      </c>
      <c r="J32" s="56">
        <f t="shared" si="0"/>
        <v>0</v>
      </c>
      <c r="K32" s="78"/>
      <c r="L32" s="22" t="s">
        <v>12</v>
      </c>
      <c r="M32" s="86"/>
      <c r="N32" s="78"/>
      <c r="O32" s="22" t="s">
        <v>12</v>
      </c>
      <c r="P32" s="86"/>
      <c r="Q32" s="78"/>
      <c r="R32" s="22" t="s">
        <v>12</v>
      </c>
      <c r="S32" s="35"/>
      <c r="T32" s="66"/>
      <c r="U32" s="67"/>
    </row>
    <row r="33" spans="1:21" ht="18" customHeight="1">
      <c r="A33" s="27">
        <v>32</v>
      </c>
      <c r="B33" s="25" t="s">
        <v>32</v>
      </c>
      <c r="C33" s="93"/>
      <c r="D33" s="22" t="str">
        <f t="shared" si="3"/>
        <v>Vainqueur Match 25</v>
      </c>
      <c r="E33" s="22" t="s">
        <v>5</v>
      </c>
      <c r="F33" s="22" t="str">
        <f>IF(G20=I20,CONCATENATE("Perdant Match ",A20),IF(G20&lt;I20,D20,F20))</f>
        <v>Perdant Match 19</v>
      </c>
      <c r="G33" s="22">
        <f t="shared" si="1"/>
      </c>
      <c r="H33" s="22" t="s">
        <v>12</v>
      </c>
      <c r="I33" s="22">
        <f t="shared" si="2"/>
      </c>
      <c r="J33" s="56">
        <f t="shared" si="0"/>
        <v>0</v>
      </c>
      <c r="K33" s="78"/>
      <c r="L33" s="22" t="s">
        <v>12</v>
      </c>
      <c r="M33" s="86"/>
      <c r="N33" s="78"/>
      <c r="O33" s="22" t="s">
        <v>12</v>
      </c>
      <c r="P33" s="86"/>
      <c r="Q33" s="78"/>
      <c r="R33" s="22" t="s">
        <v>12</v>
      </c>
      <c r="S33" s="35"/>
      <c r="T33" s="66"/>
      <c r="U33" s="67"/>
    </row>
    <row r="34" spans="1:21" ht="18" customHeight="1">
      <c r="A34" s="47">
        <v>33</v>
      </c>
      <c r="B34" s="48" t="s">
        <v>32</v>
      </c>
      <c r="C34" s="97"/>
      <c r="D34" s="31" t="str">
        <f t="shared" si="3"/>
        <v>Vainqueur Match 26</v>
      </c>
      <c r="E34" s="22" t="s">
        <v>5</v>
      </c>
      <c r="F34" s="31" t="str">
        <f>IF(G19=I19,CONCATENATE("Perdant Match ",A19),IF(G19&lt;I19,D19,F19))</f>
        <v>Perdant Match 18</v>
      </c>
      <c r="G34" s="22">
        <f t="shared" si="1"/>
      </c>
      <c r="H34" s="22" t="s">
        <v>12</v>
      </c>
      <c r="I34" s="22">
        <f t="shared" si="2"/>
      </c>
      <c r="J34" s="56">
        <f t="shared" si="0"/>
        <v>0</v>
      </c>
      <c r="K34" s="82"/>
      <c r="L34" s="22" t="s">
        <v>12</v>
      </c>
      <c r="M34" s="90"/>
      <c r="N34" s="82"/>
      <c r="O34" s="22" t="s">
        <v>12</v>
      </c>
      <c r="P34" s="90"/>
      <c r="Q34" s="82"/>
      <c r="R34" s="22" t="s">
        <v>12</v>
      </c>
      <c r="S34" s="49"/>
      <c r="T34" s="72"/>
      <c r="U34" s="73"/>
    </row>
    <row r="35" spans="1:21" ht="18" customHeight="1">
      <c r="A35" s="47">
        <v>34</v>
      </c>
      <c r="B35" s="48" t="s">
        <v>32</v>
      </c>
      <c r="C35" s="97"/>
      <c r="D35" s="31" t="str">
        <f t="shared" si="3"/>
        <v>Vainqueur Match 27</v>
      </c>
      <c r="E35" s="22" t="s">
        <v>5</v>
      </c>
      <c r="F35" s="31" t="str">
        <f>IF(G18=I18,CONCATENATE("Perdant Match ",A18),IF(G18&lt;I18,D18,F18))</f>
        <v>Perdant Match 17</v>
      </c>
      <c r="G35" s="22">
        <f t="shared" si="1"/>
      </c>
      <c r="H35" s="22" t="s">
        <v>12</v>
      </c>
      <c r="I35" s="22">
        <f t="shared" si="2"/>
      </c>
      <c r="J35" s="56">
        <f t="shared" si="0"/>
        <v>0</v>
      </c>
      <c r="K35" s="82"/>
      <c r="L35" s="22" t="s">
        <v>12</v>
      </c>
      <c r="M35" s="90"/>
      <c r="N35" s="82"/>
      <c r="O35" s="22" t="s">
        <v>12</v>
      </c>
      <c r="P35" s="90"/>
      <c r="Q35" s="82"/>
      <c r="R35" s="22" t="s">
        <v>12</v>
      </c>
      <c r="S35" s="49"/>
      <c r="T35" s="72"/>
      <c r="U35" s="73"/>
    </row>
    <row r="36" spans="1:21" ht="18" customHeight="1">
      <c r="A36" s="47">
        <v>35</v>
      </c>
      <c r="B36" s="48" t="s">
        <v>32</v>
      </c>
      <c r="C36" s="97"/>
      <c r="D36" s="31" t="str">
        <f t="shared" si="3"/>
        <v>Vainqueur Match 28</v>
      </c>
      <c r="E36" s="22" t="s">
        <v>5</v>
      </c>
      <c r="F36" s="31" t="str">
        <f>IF(G17=I17,CONCATENATE("Perdant Match ",A17),IF(G17&lt;I17,D17,F17))</f>
        <v>Perdant Match 16</v>
      </c>
      <c r="G36" s="22">
        <f t="shared" si="1"/>
      </c>
      <c r="H36" s="22" t="s">
        <v>12</v>
      </c>
      <c r="I36" s="22">
        <f t="shared" si="2"/>
      </c>
      <c r="J36" s="56">
        <f t="shared" si="0"/>
        <v>0</v>
      </c>
      <c r="K36" s="82"/>
      <c r="L36" s="22" t="s">
        <v>12</v>
      </c>
      <c r="M36" s="90"/>
      <c r="N36" s="82"/>
      <c r="O36" s="22" t="s">
        <v>12</v>
      </c>
      <c r="P36" s="90"/>
      <c r="Q36" s="82"/>
      <c r="R36" s="22" t="s">
        <v>12</v>
      </c>
      <c r="S36" s="49"/>
      <c r="T36" s="72"/>
      <c r="U36" s="73"/>
    </row>
    <row r="37" spans="1:21" ht="18" customHeight="1" thickBot="1">
      <c r="A37" s="15">
        <v>36</v>
      </c>
      <c r="B37" s="16" t="s">
        <v>32</v>
      </c>
      <c r="C37" s="94"/>
      <c r="D37" s="17" t="str">
        <f>IF(G15=I15,CONCATENATE("Perdant Match ",A15),IF(G15&lt;I15,D15,F15))</f>
        <v>Perdant Match 14</v>
      </c>
      <c r="E37" s="17" t="s">
        <v>5</v>
      </c>
      <c r="F37" s="17" t="str">
        <f>IF(G16=I16,CONCATENATE("Perdant Match ",A16),IF(G16&lt;I16,D16,F16))</f>
        <v>Perdant Match 15</v>
      </c>
      <c r="G37" s="17">
        <f t="shared" si="1"/>
      </c>
      <c r="H37" s="17" t="s">
        <v>12</v>
      </c>
      <c r="I37" s="17">
        <f t="shared" si="2"/>
      </c>
      <c r="J37" s="54">
        <f t="shared" si="0"/>
        <v>0</v>
      </c>
      <c r="K37" s="79"/>
      <c r="L37" s="17" t="s">
        <v>12</v>
      </c>
      <c r="M37" s="87"/>
      <c r="N37" s="79"/>
      <c r="O37" s="17" t="s">
        <v>12</v>
      </c>
      <c r="P37" s="87"/>
      <c r="Q37" s="79"/>
      <c r="R37" s="17" t="s">
        <v>12</v>
      </c>
      <c r="S37" s="36"/>
      <c r="T37" s="62"/>
      <c r="U37" s="63"/>
    </row>
    <row r="38" spans="1:21" ht="18" customHeight="1">
      <c r="A38" s="19">
        <v>37</v>
      </c>
      <c r="B38" s="20" t="s">
        <v>33</v>
      </c>
      <c r="C38" s="95"/>
      <c r="D38" s="22" t="str">
        <f>IF(G16=I16,CONCATENATE("Vainqueur Match ",A16),IF(G16&gt;I16,D16,F16))</f>
        <v>Vainqueur Match 15</v>
      </c>
      <c r="E38" s="22" t="s">
        <v>5</v>
      </c>
      <c r="F38" s="21" t="str">
        <f>IF(G17=I17,CONCATENATE("Vainqueur Match ",A17),IF(G17&gt;I17,D17,F17))</f>
        <v>Vainqueur Match 16</v>
      </c>
      <c r="G38" s="21">
        <f aca="true" t="shared" si="4" ref="G38:G43">IF(K38=M38,"",SUM(IF(K38&gt;M38,1,0),IF(N38&gt;P38,1,0),IF(Q38&lt;=S38,0,1)))</f>
      </c>
      <c r="H38" s="21" t="s">
        <v>12</v>
      </c>
      <c r="I38" s="21">
        <f aca="true" t="shared" si="5" ref="I38:I43">IF(K38=M38,"",SUM(IF(K38&lt;M38,1,0),IF(N38&lt;P38,1,0),IF(Q38&gt;=S38,0,1)))</f>
      </c>
      <c r="J38" s="55">
        <f aca="true" t="shared" si="6" ref="J38:J43">SUM(U38-T38)</f>
        <v>0</v>
      </c>
      <c r="K38" s="80"/>
      <c r="L38" s="22" t="s">
        <v>12</v>
      </c>
      <c r="M38" s="88"/>
      <c r="N38" s="80"/>
      <c r="O38" s="22" t="s">
        <v>12</v>
      </c>
      <c r="P38" s="88"/>
      <c r="Q38" s="80"/>
      <c r="R38" s="22" t="s">
        <v>12</v>
      </c>
      <c r="S38" s="37"/>
      <c r="T38" s="64"/>
      <c r="U38" s="65"/>
    </row>
    <row r="39" spans="1:21" ht="18" customHeight="1">
      <c r="A39" s="27">
        <v>38</v>
      </c>
      <c r="B39" s="25" t="s">
        <v>33</v>
      </c>
      <c r="C39" s="93"/>
      <c r="D39" s="22" t="str">
        <f>IF(G18=I18,CONCATENATE("Vainqueur Match ",A18),IF(G18&gt;I18,D18,F18))</f>
        <v>Vainqueur Match 17</v>
      </c>
      <c r="E39" s="22" t="s">
        <v>5</v>
      </c>
      <c r="F39" s="22" t="str">
        <f>IF(G19=I19,CONCATENATE("Vainqueur Match ",A19),IF(G19&gt;I19,D19,F19))</f>
        <v>Vainqueur Match 18</v>
      </c>
      <c r="G39" s="22">
        <f t="shared" si="4"/>
      </c>
      <c r="H39" s="22" t="s">
        <v>12</v>
      </c>
      <c r="I39" s="22">
        <f t="shared" si="5"/>
      </c>
      <c r="J39" s="56">
        <f t="shared" si="6"/>
        <v>0</v>
      </c>
      <c r="K39" s="78"/>
      <c r="L39" s="22" t="s">
        <v>12</v>
      </c>
      <c r="M39" s="86"/>
      <c r="N39" s="78"/>
      <c r="O39" s="22" t="s">
        <v>12</v>
      </c>
      <c r="P39" s="86"/>
      <c r="Q39" s="78"/>
      <c r="R39" s="22" t="s">
        <v>12</v>
      </c>
      <c r="S39" s="35"/>
      <c r="T39" s="66"/>
      <c r="U39" s="67"/>
    </row>
    <row r="40" spans="1:21" ht="18" customHeight="1">
      <c r="A40" s="27">
        <v>39</v>
      </c>
      <c r="B40" s="25" t="s">
        <v>33</v>
      </c>
      <c r="C40" s="93"/>
      <c r="D40" s="22" t="str">
        <f>IF(G20=I20,CONCATENATE("Vainqueur Match ",A20),IF(G20&gt;I20,D20,F20))</f>
        <v>Vainqueur Match 19</v>
      </c>
      <c r="E40" s="22" t="s">
        <v>5</v>
      </c>
      <c r="F40" s="22" t="str">
        <f>IF(G21=I21,CONCATENATE("Vainqueur Match ",A21),IF(G21&gt;I21,D21,F21))</f>
        <v>Vainqueur Match 20</v>
      </c>
      <c r="G40" s="22">
        <f t="shared" si="4"/>
      </c>
      <c r="H40" s="22" t="s">
        <v>12</v>
      </c>
      <c r="I40" s="22">
        <f t="shared" si="5"/>
      </c>
      <c r="J40" s="56">
        <f t="shared" si="6"/>
        <v>0</v>
      </c>
      <c r="K40" s="78"/>
      <c r="L40" s="22" t="s">
        <v>12</v>
      </c>
      <c r="M40" s="86"/>
      <c r="N40" s="78"/>
      <c r="O40" s="22" t="s">
        <v>12</v>
      </c>
      <c r="P40" s="86"/>
      <c r="Q40" s="78"/>
      <c r="R40" s="22" t="s">
        <v>12</v>
      </c>
      <c r="S40" s="35"/>
      <c r="T40" s="66"/>
      <c r="U40" s="67"/>
    </row>
    <row r="41" spans="1:21" ht="18" customHeight="1" thickBot="1">
      <c r="A41" s="15">
        <v>40</v>
      </c>
      <c r="B41" s="16" t="s">
        <v>33</v>
      </c>
      <c r="C41" s="94"/>
      <c r="D41" s="17" t="str">
        <f>IF(G22=I22,CONCATENATE("Vainqueur Match ",A22),IF(G22&gt;I22,D22,F22))</f>
        <v>Vainqueur Match 21</v>
      </c>
      <c r="E41" s="17" t="s">
        <v>5</v>
      </c>
      <c r="F41" s="17" t="str">
        <f>IF(G23=I23,CONCATENATE("Vainqueur Match ",A23),IF(G23&gt;I23,D23,F23))</f>
        <v>Vainqueur Match 22</v>
      </c>
      <c r="G41" s="17">
        <f t="shared" si="4"/>
      </c>
      <c r="H41" s="17" t="s">
        <v>12</v>
      </c>
      <c r="I41" s="17">
        <f t="shared" si="5"/>
      </c>
      <c r="J41" s="54">
        <f t="shared" si="6"/>
        <v>0</v>
      </c>
      <c r="K41" s="79"/>
      <c r="L41" s="17" t="s">
        <v>12</v>
      </c>
      <c r="M41" s="87"/>
      <c r="N41" s="79"/>
      <c r="O41" s="17" t="s">
        <v>12</v>
      </c>
      <c r="P41" s="87"/>
      <c r="Q41" s="79"/>
      <c r="R41" s="17" t="s">
        <v>12</v>
      </c>
      <c r="S41" s="36"/>
      <c r="T41" s="62"/>
      <c r="U41" s="63"/>
    </row>
    <row r="42" spans="1:21" ht="18" customHeight="1">
      <c r="A42" s="19">
        <v>41</v>
      </c>
      <c r="B42" s="20" t="s">
        <v>147</v>
      </c>
      <c r="C42" s="95"/>
      <c r="D42" s="21" t="str">
        <f>IF(G25=I25,CONCATENATE("Perdant Match ",A25),IF(G25&lt;I25,D25,F25))</f>
        <v>Perdant Match 24</v>
      </c>
      <c r="E42" s="21" t="s">
        <v>5</v>
      </c>
      <c r="F42" s="21" t="str">
        <f>IF(G26=I26,CONCATENATE("Perdant Match ",A26),IF(G26&lt;I26,D26,F26))</f>
        <v>Perdant Match 25</v>
      </c>
      <c r="G42" s="21">
        <f t="shared" si="4"/>
      </c>
      <c r="H42" s="21" t="s">
        <v>12</v>
      </c>
      <c r="I42" s="21">
        <f t="shared" si="5"/>
      </c>
      <c r="J42" s="55">
        <f t="shared" si="6"/>
        <v>0</v>
      </c>
      <c r="K42" s="80"/>
      <c r="L42" s="21" t="s">
        <v>12</v>
      </c>
      <c r="M42" s="88"/>
      <c r="N42" s="80"/>
      <c r="O42" s="21" t="s">
        <v>12</v>
      </c>
      <c r="P42" s="88"/>
      <c r="Q42" s="80"/>
      <c r="R42" s="21" t="s">
        <v>12</v>
      </c>
      <c r="S42" s="37"/>
      <c r="T42" s="64"/>
      <c r="U42" s="65"/>
    </row>
    <row r="43" spans="1:21" ht="18" customHeight="1" thickBot="1">
      <c r="A43" s="15">
        <v>42</v>
      </c>
      <c r="B43" s="16" t="s">
        <v>147</v>
      </c>
      <c r="C43" s="94"/>
      <c r="D43" s="17" t="str">
        <f>IF(G27=I27,CONCATENATE("Perdant Match ",A27),IF(G27&lt;I27,D27,F27))</f>
        <v>Perdant Match 26</v>
      </c>
      <c r="E43" s="17" t="s">
        <v>5</v>
      </c>
      <c r="F43" s="17" t="str">
        <f>IF(G28=I28,CONCATENATE("Perdant Match ",A28),IF(G28&lt;I28,D28,F28))</f>
        <v>Perdant Match 27</v>
      </c>
      <c r="G43" s="17">
        <f t="shared" si="4"/>
      </c>
      <c r="H43" s="17" t="s">
        <v>12</v>
      </c>
      <c r="I43" s="17">
        <f t="shared" si="5"/>
      </c>
      <c r="J43" s="54">
        <f t="shared" si="6"/>
        <v>0</v>
      </c>
      <c r="K43" s="79"/>
      <c r="L43" s="17" t="s">
        <v>12</v>
      </c>
      <c r="M43" s="87"/>
      <c r="N43" s="79"/>
      <c r="O43" s="17" t="s">
        <v>12</v>
      </c>
      <c r="P43" s="87"/>
      <c r="Q43" s="79"/>
      <c r="R43" s="17" t="s">
        <v>12</v>
      </c>
      <c r="S43" s="36"/>
      <c r="T43" s="62"/>
      <c r="U43" s="63"/>
    </row>
    <row r="44" spans="1:21" ht="18" customHeight="1">
      <c r="A44" s="106">
        <v>43</v>
      </c>
      <c r="B44" s="107" t="s">
        <v>132</v>
      </c>
      <c r="C44" s="108"/>
      <c r="D44" s="109" t="str">
        <f>IF(G30=I30,CONCATENATE("Perdant Match ",A30),IF(G30&lt;I30,D30,F30))</f>
        <v>Perdant Match 29</v>
      </c>
      <c r="E44" s="109" t="s">
        <v>5</v>
      </c>
      <c r="F44" s="109" t="str">
        <f>IF(G31=I31,CONCATENATE("Perdant Match ",A31),IF(G31&lt;I31,D31,F31))</f>
        <v>Perdant Match 30</v>
      </c>
      <c r="G44" s="21">
        <f t="shared" si="1"/>
      </c>
      <c r="H44" s="21" t="s">
        <v>12</v>
      </c>
      <c r="I44" s="21">
        <f t="shared" si="2"/>
      </c>
      <c r="J44" s="110">
        <f aca="true" t="shared" si="7" ref="J44:J64">SUM(U44-T44)</f>
        <v>0</v>
      </c>
      <c r="K44" s="111"/>
      <c r="L44" s="109" t="s">
        <v>12</v>
      </c>
      <c r="M44" s="112"/>
      <c r="N44" s="111"/>
      <c r="O44" s="109" t="s">
        <v>12</v>
      </c>
      <c r="P44" s="112"/>
      <c r="Q44" s="111"/>
      <c r="R44" s="109" t="s">
        <v>12</v>
      </c>
      <c r="S44" s="112"/>
      <c r="T44" s="113"/>
      <c r="U44" s="114"/>
    </row>
    <row r="45" spans="1:21" ht="18" customHeight="1">
      <c r="A45" s="27">
        <v>44</v>
      </c>
      <c r="B45" s="25" t="s">
        <v>132</v>
      </c>
      <c r="C45" s="93"/>
      <c r="D45" s="22" t="str">
        <f>IF(G32=I32,CONCATENATE("Perdant Match ",A32),IF(G32&lt;I32,D32,F32))</f>
        <v>Perdant Match 31</v>
      </c>
      <c r="E45" s="22" t="s">
        <v>5</v>
      </c>
      <c r="F45" s="22" t="str">
        <f>IF(G33=I33,CONCATENATE("Perdant Match ",A33),IF(G33&lt;I33,D33,F33))</f>
        <v>Perdant Match 32</v>
      </c>
      <c r="G45" s="22">
        <f t="shared" si="1"/>
      </c>
      <c r="H45" s="22" t="s">
        <v>12</v>
      </c>
      <c r="I45" s="22">
        <f t="shared" si="2"/>
      </c>
      <c r="J45" s="56">
        <f t="shared" si="7"/>
        <v>0</v>
      </c>
      <c r="K45" s="78"/>
      <c r="L45" s="22" t="s">
        <v>12</v>
      </c>
      <c r="M45" s="86"/>
      <c r="N45" s="78"/>
      <c r="O45" s="22" t="s">
        <v>12</v>
      </c>
      <c r="P45" s="86"/>
      <c r="Q45" s="78"/>
      <c r="R45" s="22" t="s">
        <v>12</v>
      </c>
      <c r="S45" s="86"/>
      <c r="T45" s="66"/>
      <c r="U45" s="67"/>
    </row>
    <row r="46" spans="1:21" ht="18" customHeight="1">
      <c r="A46" s="103">
        <v>45</v>
      </c>
      <c r="B46" s="104" t="s">
        <v>132</v>
      </c>
      <c r="C46" s="105"/>
      <c r="D46" s="26" t="str">
        <f>IF(G34=I34,CONCATENATE("Perdant Match ",A34),IF(G34&lt;I34,D34,F34))</f>
        <v>Perdant Match 33</v>
      </c>
      <c r="E46" s="26" t="s">
        <v>5</v>
      </c>
      <c r="F46" s="26" t="str">
        <f>IF(G35=I35,CONCATENATE("Perdant Match ",A35),IF(G35&lt;I35,D35,F35))</f>
        <v>Perdant Match 34</v>
      </c>
      <c r="G46" s="22">
        <f t="shared" si="1"/>
      </c>
      <c r="H46" s="22" t="s">
        <v>12</v>
      </c>
      <c r="I46" s="22">
        <f t="shared" si="2"/>
      </c>
      <c r="J46" s="57">
        <f t="shared" si="7"/>
        <v>0</v>
      </c>
      <c r="K46" s="81"/>
      <c r="L46" s="26" t="s">
        <v>12</v>
      </c>
      <c r="M46" s="89"/>
      <c r="N46" s="81"/>
      <c r="O46" s="26" t="s">
        <v>12</v>
      </c>
      <c r="P46" s="89"/>
      <c r="Q46" s="81"/>
      <c r="R46" s="26" t="s">
        <v>12</v>
      </c>
      <c r="S46" s="89"/>
      <c r="T46" s="70"/>
      <c r="U46" s="71"/>
    </row>
    <row r="47" spans="1:21" ht="18" customHeight="1" thickBot="1">
      <c r="A47" s="15">
        <v>46</v>
      </c>
      <c r="B47" s="16" t="s">
        <v>132</v>
      </c>
      <c r="C47" s="94"/>
      <c r="D47" s="17" t="str">
        <f>IF(G36=I36,CONCATENATE("Perdant Match ",A36),IF(G36&lt;I36,D36,F36))</f>
        <v>Perdant Match 35</v>
      </c>
      <c r="E47" s="17" t="s">
        <v>5</v>
      </c>
      <c r="F47" s="17" t="str">
        <f>IF(G37=I37,CONCATENATE("Perdant Match ",A37),IF(G37&lt;I37,D37,F37))</f>
        <v>Perdant Match 36</v>
      </c>
      <c r="G47" s="17">
        <f t="shared" si="1"/>
      </c>
      <c r="H47" s="17" t="s">
        <v>12</v>
      </c>
      <c r="I47" s="17">
        <f t="shared" si="2"/>
      </c>
      <c r="J47" s="54">
        <f t="shared" si="7"/>
        <v>0</v>
      </c>
      <c r="K47" s="79"/>
      <c r="L47" s="17" t="s">
        <v>12</v>
      </c>
      <c r="M47" s="87"/>
      <c r="N47" s="79"/>
      <c r="O47" s="17" t="s">
        <v>12</v>
      </c>
      <c r="P47" s="87"/>
      <c r="Q47" s="79"/>
      <c r="R47" s="17" t="s">
        <v>12</v>
      </c>
      <c r="S47" s="87"/>
      <c r="T47" s="62"/>
      <c r="U47" s="63"/>
    </row>
    <row r="48" spans="1:21" ht="18" customHeight="1">
      <c r="A48" s="24">
        <v>47</v>
      </c>
      <c r="B48" s="99" t="s">
        <v>118</v>
      </c>
      <c r="C48" s="96"/>
      <c r="D48" s="26" t="str">
        <f>IF(G30=I30,CONCATENATE("Vainqueur Match ",A30),IF(G30&gt;I30,D30,F30))</f>
        <v>Vainqueur Match 29</v>
      </c>
      <c r="E48" s="26" t="s">
        <v>5</v>
      </c>
      <c r="F48" s="26" t="str">
        <f>IF(G31=I31,CONCATENATE("Vainqueur Match ",A31),IF(G31&gt;I31,D31,F31))</f>
        <v>Vainqueur Match 30</v>
      </c>
      <c r="G48" s="21">
        <f t="shared" si="1"/>
      </c>
      <c r="H48" s="21" t="s">
        <v>12</v>
      </c>
      <c r="I48" s="21">
        <f t="shared" si="2"/>
      </c>
      <c r="J48" s="57">
        <f t="shared" si="7"/>
        <v>0</v>
      </c>
      <c r="K48" s="81"/>
      <c r="L48" s="26" t="s">
        <v>12</v>
      </c>
      <c r="M48" s="89"/>
      <c r="N48" s="81"/>
      <c r="O48" s="26" t="s">
        <v>12</v>
      </c>
      <c r="P48" s="89"/>
      <c r="Q48" s="81"/>
      <c r="R48" s="26" t="s">
        <v>12</v>
      </c>
      <c r="S48" s="38"/>
      <c r="T48" s="70"/>
      <c r="U48" s="71"/>
    </row>
    <row r="49" spans="1:21" ht="18" customHeight="1">
      <c r="A49" s="27">
        <v>48</v>
      </c>
      <c r="B49" s="25" t="s">
        <v>118</v>
      </c>
      <c r="C49" s="93"/>
      <c r="D49" s="22" t="str">
        <f>IF(G32=I32,CONCATENATE("Vainqueur Match ",A32),IF(G32&gt;I32,D32,F32))</f>
        <v>Vainqueur Match 31</v>
      </c>
      <c r="E49" s="22" t="s">
        <v>5</v>
      </c>
      <c r="F49" s="22" t="str">
        <f>IF(G33=I33,CONCATENATE("Vainqueur Match ",A33),IF(G33&gt;I33,D33,F33))</f>
        <v>Vainqueur Match 32</v>
      </c>
      <c r="G49" s="22">
        <f t="shared" si="1"/>
      </c>
      <c r="H49" s="22" t="s">
        <v>12</v>
      </c>
      <c r="I49" s="22">
        <f t="shared" si="2"/>
      </c>
      <c r="J49" s="56">
        <f t="shared" si="7"/>
        <v>0</v>
      </c>
      <c r="K49" s="78"/>
      <c r="L49" s="22" t="s">
        <v>12</v>
      </c>
      <c r="M49" s="86"/>
      <c r="N49" s="78"/>
      <c r="O49" s="22" t="s">
        <v>12</v>
      </c>
      <c r="P49" s="86"/>
      <c r="Q49" s="78"/>
      <c r="R49" s="22" t="s">
        <v>12</v>
      </c>
      <c r="S49" s="35"/>
      <c r="T49" s="66"/>
      <c r="U49" s="67"/>
    </row>
    <row r="50" spans="1:21" ht="18" customHeight="1">
      <c r="A50" s="27">
        <v>49</v>
      </c>
      <c r="B50" s="25" t="s">
        <v>118</v>
      </c>
      <c r="C50" s="93"/>
      <c r="D50" s="22" t="str">
        <f>IF(G34=I34,CONCATENATE("Vainqueur Match ",A34),IF(G34&gt;I34,D34,F34))</f>
        <v>Vainqueur Match 33</v>
      </c>
      <c r="E50" s="22" t="s">
        <v>5</v>
      </c>
      <c r="F50" s="22" t="str">
        <f>IF(G35=I35,CONCATENATE("Vainqueur Match ",A35),IF(G35&gt;I35,D35,F35))</f>
        <v>Vainqueur Match 34</v>
      </c>
      <c r="G50" s="22">
        <f t="shared" si="1"/>
      </c>
      <c r="H50" s="22" t="s">
        <v>12</v>
      </c>
      <c r="I50" s="22">
        <f t="shared" si="2"/>
      </c>
      <c r="J50" s="56">
        <f t="shared" si="7"/>
        <v>0</v>
      </c>
      <c r="K50" s="78"/>
      <c r="L50" s="22" t="s">
        <v>12</v>
      </c>
      <c r="M50" s="86"/>
      <c r="N50" s="78"/>
      <c r="O50" s="22" t="s">
        <v>12</v>
      </c>
      <c r="P50" s="86"/>
      <c r="Q50" s="78"/>
      <c r="R50" s="22" t="s">
        <v>12</v>
      </c>
      <c r="S50" s="35"/>
      <c r="T50" s="66"/>
      <c r="U50" s="67"/>
    </row>
    <row r="51" spans="1:21" ht="18" customHeight="1" thickBot="1">
      <c r="A51" s="15">
        <v>50</v>
      </c>
      <c r="B51" s="16" t="s">
        <v>118</v>
      </c>
      <c r="C51" s="94"/>
      <c r="D51" s="17" t="str">
        <f>IF(G36=I36,CONCATENATE("Vainqueur Match ",A36),IF(G36&gt;I36,D36,F36))</f>
        <v>Vainqueur Match 35</v>
      </c>
      <c r="E51" s="17" t="s">
        <v>5</v>
      </c>
      <c r="F51" s="17" t="str">
        <f>IF(G37=I37,CONCATENATE("Vainqueur Match ",A37),IF(G37&gt;I37,D37,F37))</f>
        <v>Vainqueur Match 36</v>
      </c>
      <c r="G51" s="17">
        <f t="shared" si="1"/>
      </c>
      <c r="H51" s="17" t="s">
        <v>12</v>
      </c>
      <c r="I51" s="17">
        <f t="shared" si="2"/>
      </c>
      <c r="J51" s="54">
        <f t="shared" si="7"/>
        <v>0</v>
      </c>
      <c r="K51" s="79"/>
      <c r="L51" s="17" t="s">
        <v>12</v>
      </c>
      <c r="M51" s="87"/>
      <c r="N51" s="79"/>
      <c r="O51" s="17" t="s">
        <v>12</v>
      </c>
      <c r="P51" s="87"/>
      <c r="Q51" s="79"/>
      <c r="R51" s="17" t="s">
        <v>12</v>
      </c>
      <c r="S51" s="36"/>
      <c r="T51" s="62"/>
      <c r="U51" s="63"/>
    </row>
    <row r="52" spans="1:21" ht="39.75" customHeight="1" thickBot="1" thickTop="1">
      <c r="A52" s="7" t="s">
        <v>1</v>
      </c>
      <c r="B52" s="8" t="s">
        <v>2</v>
      </c>
      <c r="C52" s="8" t="s">
        <v>3</v>
      </c>
      <c r="D52" s="9" t="s">
        <v>4</v>
      </c>
      <c r="E52" s="9" t="s">
        <v>5</v>
      </c>
      <c r="F52" s="9" t="s">
        <v>6</v>
      </c>
      <c r="G52" s="10" t="s">
        <v>7</v>
      </c>
      <c r="H52" s="10"/>
      <c r="I52" s="10"/>
      <c r="J52" s="53" t="s">
        <v>14</v>
      </c>
      <c r="K52" s="76" t="s">
        <v>8</v>
      </c>
      <c r="L52" s="10"/>
      <c r="M52" s="84"/>
      <c r="N52" s="76" t="s">
        <v>9</v>
      </c>
      <c r="O52" s="10"/>
      <c r="P52" s="84"/>
      <c r="Q52" s="76" t="s">
        <v>10</v>
      </c>
      <c r="R52" s="10"/>
      <c r="S52" s="33"/>
      <c r="T52" s="60" t="s">
        <v>27</v>
      </c>
      <c r="U52" s="61" t="s">
        <v>28</v>
      </c>
    </row>
    <row r="53" spans="1:21" ht="19.5" customHeight="1" thickTop="1">
      <c r="A53" s="19">
        <v>51</v>
      </c>
      <c r="B53" s="20" t="s">
        <v>147</v>
      </c>
      <c r="C53" s="95"/>
      <c r="D53" s="21" t="str">
        <f>IF(G24=I24,CONCATENATE("Perdant Match ",A24),IF(G24&lt;I24,D24,F24))</f>
        <v>Perdant Match 23</v>
      </c>
      <c r="E53" s="21" t="s">
        <v>5</v>
      </c>
      <c r="F53" s="21" t="str">
        <f>IF(G42=I42,CONCATENATE("Vainqueur Match ",A42),IF(G42&gt;I42,D42,F42))</f>
        <v>Vainqueur Match 41</v>
      </c>
      <c r="G53" s="21">
        <f>IF(K53=M53,"",SUM(IF(K53&gt;M53,1,0),IF(N53&gt;P53,1,0),IF(Q53&lt;=S53,0,1)))</f>
      </c>
      <c r="H53" s="21" t="s">
        <v>12</v>
      </c>
      <c r="I53" s="21">
        <f>IF(K53=M53,"",SUM(IF(K53&lt;M53,1,0),IF(N53&lt;P53,1,0),IF(Q53&gt;=S53,0,1)))</f>
      </c>
      <c r="J53" s="55">
        <f>SUM(U53-T53)</f>
        <v>0</v>
      </c>
      <c r="K53" s="80"/>
      <c r="L53" s="21" t="s">
        <v>12</v>
      </c>
      <c r="M53" s="88"/>
      <c r="N53" s="80"/>
      <c r="O53" s="21" t="s">
        <v>12</v>
      </c>
      <c r="P53" s="88"/>
      <c r="Q53" s="80"/>
      <c r="R53" s="21" t="s">
        <v>12</v>
      </c>
      <c r="S53" s="37"/>
      <c r="T53" s="64"/>
      <c r="U53" s="65"/>
    </row>
    <row r="54" spans="1:21" ht="19.5" customHeight="1" thickBot="1">
      <c r="A54" s="15">
        <v>52</v>
      </c>
      <c r="B54" s="16" t="s">
        <v>147</v>
      </c>
      <c r="C54" s="94"/>
      <c r="D54" s="17" t="str">
        <f>IF(G43=I43,CONCATENATE("Vainqueur Match ",A43),IF(G43&gt;I43,D43,F43))</f>
        <v>Vainqueur Match 42</v>
      </c>
      <c r="E54" s="17" t="s">
        <v>5</v>
      </c>
      <c r="F54" s="17" t="str">
        <f>IF(G29=I29,CONCATENATE("Perdant Match ",A29),IF(G29&lt;I29,D29,F29))</f>
        <v>Perdant Match 28</v>
      </c>
      <c r="G54" s="17">
        <f>IF(K54=M54,"",SUM(IF(K54&gt;M54,1,0),IF(N54&gt;P54,1,0),IF(Q54&lt;=S54,0,1)))</f>
      </c>
      <c r="H54" s="17" t="s">
        <v>12</v>
      </c>
      <c r="I54" s="17">
        <f>IF(K54=M54,"",SUM(IF(K54&lt;M54,1,0),IF(N54&lt;P54,1,0),IF(Q54&gt;=S54,0,1)))</f>
      </c>
      <c r="J54" s="54">
        <f>SUM(U54-T54)</f>
        <v>0</v>
      </c>
      <c r="K54" s="79"/>
      <c r="L54" s="17" t="s">
        <v>12</v>
      </c>
      <c r="M54" s="87"/>
      <c r="N54" s="79"/>
      <c r="O54" s="17" t="s">
        <v>12</v>
      </c>
      <c r="P54" s="87"/>
      <c r="Q54" s="79"/>
      <c r="R54" s="17" t="s">
        <v>12</v>
      </c>
      <c r="S54" s="36"/>
      <c r="T54" s="62"/>
      <c r="U54" s="63"/>
    </row>
    <row r="55" spans="1:21" ht="18" customHeight="1">
      <c r="A55" s="19">
        <v>53</v>
      </c>
      <c r="B55" s="20" t="s">
        <v>132</v>
      </c>
      <c r="C55" s="95"/>
      <c r="D55" s="21" t="str">
        <f>IF(G44=I44,CONCATENATE("Perdant Match ",A44),IF(G44&lt;I44,D44,F44))</f>
        <v>Perdant Match 43</v>
      </c>
      <c r="E55" s="21" t="s">
        <v>5</v>
      </c>
      <c r="F55" s="21" t="str">
        <f>IF(G45=I45,CONCATENATE("Perdant Match ",A45),IF(G45&lt;I45,D45,F45))</f>
        <v>Perdant Match 44</v>
      </c>
      <c r="G55" s="21">
        <f t="shared" si="1"/>
      </c>
      <c r="H55" s="21" t="s">
        <v>12</v>
      </c>
      <c r="I55" s="21">
        <f t="shared" si="2"/>
      </c>
      <c r="J55" s="55">
        <f t="shared" si="7"/>
        <v>0</v>
      </c>
      <c r="K55" s="80"/>
      <c r="L55" s="21" t="s">
        <v>12</v>
      </c>
      <c r="M55" s="88"/>
      <c r="N55" s="80"/>
      <c r="O55" s="21" t="s">
        <v>12</v>
      </c>
      <c r="P55" s="88"/>
      <c r="Q55" s="80"/>
      <c r="R55" s="21" t="s">
        <v>12</v>
      </c>
      <c r="S55" s="37"/>
      <c r="T55" s="64"/>
      <c r="U55" s="65"/>
    </row>
    <row r="56" spans="1:21" ht="18" customHeight="1" thickBot="1">
      <c r="A56" s="15">
        <v>54</v>
      </c>
      <c r="B56" s="16" t="s">
        <v>132</v>
      </c>
      <c r="C56" s="94"/>
      <c r="D56" s="17" t="str">
        <f>IF(G46=I46,CONCATENATE("Perdant Match ",A46),IF(G46&lt;I46,D46,F46))</f>
        <v>Perdant Match 45</v>
      </c>
      <c r="E56" s="17" t="s">
        <v>5</v>
      </c>
      <c r="F56" s="17" t="str">
        <f>IF(G47=I47,CONCATENATE("Perdant Match ",A47),IF(G47&lt;I47,D47,F47))</f>
        <v>Perdant Match 46</v>
      </c>
      <c r="G56" s="17">
        <f t="shared" si="1"/>
      </c>
      <c r="H56" s="17" t="s">
        <v>12</v>
      </c>
      <c r="I56" s="17">
        <f t="shared" si="2"/>
      </c>
      <c r="J56" s="54">
        <f t="shared" si="7"/>
        <v>0</v>
      </c>
      <c r="K56" s="79"/>
      <c r="L56" s="17" t="s">
        <v>12</v>
      </c>
      <c r="M56" s="87"/>
      <c r="N56" s="79"/>
      <c r="O56" s="17" t="s">
        <v>12</v>
      </c>
      <c r="P56" s="87"/>
      <c r="Q56" s="79"/>
      <c r="R56" s="17" t="s">
        <v>12</v>
      </c>
      <c r="S56" s="36"/>
      <c r="T56" s="62"/>
      <c r="U56" s="63"/>
    </row>
    <row r="57" spans="1:21" ht="18" customHeight="1">
      <c r="A57" s="19">
        <v>55</v>
      </c>
      <c r="B57" s="20" t="s">
        <v>119</v>
      </c>
      <c r="C57" s="95"/>
      <c r="D57" s="21" t="str">
        <f>IF(G48=I48,CONCATENATE("Vainqueur Match ",A48),IF(G48&gt;I48,D48,F48))</f>
        <v>Vainqueur Match 47</v>
      </c>
      <c r="E57" s="21" t="s">
        <v>5</v>
      </c>
      <c r="F57" s="21" t="str">
        <f>IF(G39=I39,CONCATENATE("Perdant Match ",A39),IF(G39&lt;I39,D39,F39))</f>
        <v>Perdant Match 38</v>
      </c>
      <c r="G57" s="21">
        <f t="shared" si="1"/>
      </c>
      <c r="H57" s="21" t="s">
        <v>12</v>
      </c>
      <c r="I57" s="21">
        <f t="shared" si="2"/>
      </c>
      <c r="J57" s="55">
        <f t="shared" si="7"/>
        <v>0</v>
      </c>
      <c r="K57" s="80"/>
      <c r="L57" s="21" t="s">
        <v>12</v>
      </c>
      <c r="M57" s="88"/>
      <c r="N57" s="80"/>
      <c r="O57" s="21" t="s">
        <v>12</v>
      </c>
      <c r="P57" s="88"/>
      <c r="Q57" s="80"/>
      <c r="R57" s="21" t="s">
        <v>12</v>
      </c>
      <c r="S57" s="37"/>
      <c r="T57" s="64"/>
      <c r="U57" s="65"/>
    </row>
    <row r="58" spans="1:21" ht="18" customHeight="1">
      <c r="A58" s="27">
        <v>56</v>
      </c>
      <c r="B58" s="25" t="s">
        <v>119</v>
      </c>
      <c r="C58" s="93"/>
      <c r="D58" s="22" t="str">
        <f>IF(G49=I49,CONCATENATE("Vainqueur Match ",A49),IF(G49&gt;I49,D49,F49))</f>
        <v>Vainqueur Match 48</v>
      </c>
      <c r="E58" s="22" t="s">
        <v>5</v>
      </c>
      <c r="F58" s="22" t="str">
        <f>IF(G38=I38,CONCATENATE("Perdant Match ",A38),IF(G38&lt;I38,D38,F38))</f>
        <v>Perdant Match 37</v>
      </c>
      <c r="G58" s="22">
        <f t="shared" si="1"/>
      </c>
      <c r="H58" s="22" t="s">
        <v>12</v>
      </c>
      <c r="I58" s="22">
        <f t="shared" si="2"/>
      </c>
      <c r="J58" s="56">
        <f t="shared" si="7"/>
        <v>0</v>
      </c>
      <c r="K58" s="78"/>
      <c r="L58" s="22" t="s">
        <v>12</v>
      </c>
      <c r="M58" s="86"/>
      <c r="N58" s="78"/>
      <c r="O58" s="22" t="s">
        <v>12</v>
      </c>
      <c r="P58" s="86"/>
      <c r="Q58" s="78"/>
      <c r="R58" s="22" t="s">
        <v>12</v>
      </c>
      <c r="S58" s="35"/>
      <c r="T58" s="66"/>
      <c r="U58" s="67"/>
    </row>
    <row r="59" spans="1:21" ht="18" customHeight="1">
      <c r="A59" s="27">
        <v>57</v>
      </c>
      <c r="B59" s="25" t="s">
        <v>119</v>
      </c>
      <c r="C59" s="93"/>
      <c r="D59" s="22" t="str">
        <f>IF(G50=I50,CONCATENATE("Vainqueur Match ",A50),IF(G50&gt;I50,D50,F50))</f>
        <v>Vainqueur Match 49</v>
      </c>
      <c r="E59" s="22" t="s">
        <v>5</v>
      </c>
      <c r="F59" s="22" t="str">
        <f>IF(G41=I41,CONCATENATE("Perdant Match ",A41),IF(G41&lt;I41,D41,F41))</f>
        <v>Perdant Match 40</v>
      </c>
      <c r="G59" s="22">
        <f t="shared" si="1"/>
      </c>
      <c r="H59" s="22" t="s">
        <v>12</v>
      </c>
      <c r="I59" s="22">
        <f t="shared" si="2"/>
      </c>
      <c r="J59" s="56">
        <f t="shared" si="7"/>
        <v>0</v>
      </c>
      <c r="K59" s="78"/>
      <c r="L59" s="22" t="s">
        <v>12</v>
      </c>
      <c r="M59" s="86"/>
      <c r="N59" s="78"/>
      <c r="O59" s="22" t="s">
        <v>12</v>
      </c>
      <c r="P59" s="86"/>
      <c r="Q59" s="78"/>
      <c r="R59" s="22" t="s">
        <v>12</v>
      </c>
      <c r="S59" s="35"/>
      <c r="T59" s="66"/>
      <c r="U59" s="67"/>
    </row>
    <row r="60" spans="1:21" ht="18" customHeight="1" thickBot="1">
      <c r="A60" s="15">
        <v>58</v>
      </c>
      <c r="B60" s="16" t="s">
        <v>119</v>
      </c>
      <c r="C60" s="94"/>
      <c r="D60" s="17" t="str">
        <f>IF(G51=I51,CONCATENATE("Vainqueur Match ",A51),IF(G51&gt;I51,D51,F51))</f>
        <v>Vainqueur Match 50</v>
      </c>
      <c r="E60" s="17" t="s">
        <v>5</v>
      </c>
      <c r="F60" s="17" t="str">
        <f>IF(G40=I40,CONCATENATE("Perdant Match ",A40),IF(G40&lt;I40,D40,F40))</f>
        <v>Perdant Match 39</v>
      </c>
      <c r="G60" s="17">
        <f t="shared" si="1"/>
      </c>
      <c r="H60" s="17" t="s">
        <v>12</v>
      </c>
      <c r="I60" s="17">
        <f t="shared" si="2"/>
      </c>
      <c r="J60" s="54">
        <f t="shared" si="7"/>
        <v>0</v>
      </c>
      <c r="K60" s="79"/>
      <c r="L60" s="17" t="s">
        <v>12</v>
      </c>
      <c r="M60" s="87"/>
      <c r="N60" s="79"/>
      <c r="O60" s="17" t="s">
        <v>12</v>
      </c>
      <c r="P60" s="87"/>
      <c r="Q60" s="79"/>
      <c r="R60" s="17" t="s">
        <v>12</v>
      </c>
      <c r="S60" s="36"/>
      <c r="T60" s="62"/>
      <c r="U60" s="63"/>
    </row>
    <row r="61" spans="1:21" ht="18" customHeight="1">
      <c r="A61" s="21">
        <v>59</v>
      </c>
      <c r="B61" s="20" t="s">
        <v>147</v>
      </c>
      <c r="C61" s="95"/>
      <c r="D61" s="21" t="str">
        <f>IF(G54=I54,CONCATENATE("Perdant Match ",A54),IF(G54&lt;I54,D54,F54))</f>
        <v>Perdant Match 52</v>
      </c>
      <c r="E61" s="21" t="s">
        <v>5</v>
      </c>
      <c r="F61" s="21" t="str">
        <f>IF(G42=I42,CONCATENATE("Perdant Match ",A42),IF(G42&lt;I42,D42,F42))</f>
        <v>Perdant Match 41</v>
      </c>
      <c r="G61" s="21">
        <f>IF(K61=M61,"",SUM(IF(K61&gt;M61,1,0),IF(N61&gt;P61,1,0),IF(Q61&lt;=S61,0,1)))</f>
      </c>
      <c r="H61" s="21" t="s">
        <v>12</v>
      </c>
      <c r="I61" s="21">
        <f>IF(K61=M61,"",SUM(IF(K61&lt;M61,1,0),IF(N61&lt;P61,1,0),IF(Q61&gt;=S61,0,1)))</f>
      </c>
      <c r="J61" s="55">
        <f>SUM(U61-T61)</f>
        <v>0</v>
      </c>
      <c r="K61" s="80"/>
      <c r="L61" s="21" t="s">
        <v>12</v>
      </c>
      <c r="M61" s="88"/>
      <c r="N61" s="80"/>
      <c r="O61" s="21" t="s">
        <v>12</v>
      </c>
      <c r="P61" s="88"/>
      <c r="Q61" s="80"/>
      <c r="R61" s="21" t="s">
        <v>12</v>
      </c>
      <c r="S61" s="23"/>
      <c r="T61" s="64"/>
      <c r="U61" s="65"/>
    </row>
    <row r="62" spans="1:21" ht="18" customHeight="1" thickBot="1">
      <c r="A62" s="17">
        <v>60</v>
      </c>
      <c r="B62" s="16" t="s">
        <v>147</v>
      </c>
      <c r="C62" s="94"/>
      <c r="D62" s="17" t="str">
        <f>IF(G53=I53,CONCATENATE("Perdant Match ",A53),IF(G53&lt;I53,D53,F53))</f>
        <v>Perdant Match 51</v>
      </c>
      <c r="E62" s="17" t="s">
        <v>5</v>
      </c>
      <c r="F62" s="17" t="str">
        <f>IF(G43=I43,CONCATENATE("Perdant Match ",A43),IF(G43&lt;I43,D43,F43))</f>
        <v>Perdant Match 42</v>
      </c>
      <c r="G62" s="17">
        <f>IF(K62=M62,"",SUM(IF(K62&gt;M62,1,0),IF(N62&gt;P62,1,0),IF(Q62&lt;=S62,0,1)))</f>
      </c>
      <c r="H62" s="17" t="s">
        <v>12</v>
      </c>
      <c r="I62" s="17">
        <f>IF(K62=M62,"",SUM(IF(K62&lt;M62,1,0),IF(N62&lt;P62,1,0),IF(Q62&gt;=S62,0,1)))</f>
      </c>
      <c r="J62" s="54">
        <f>SUM(U62-T62)</f>
        <v>0</v>
      </c>
      <c r="K62" s="79"/>
      <c r="L62" s="17" t="s">
        <v>12</v>
      </c>
      <c r="M62" s="87"/>
      <c r="N62" s="79"/>
      <c r="O62" s="17" t="s">
        <v>12</v>
      </c>
      <c r="P62" s="87"/>
      <c r="Q62" s="79"/>
      <c r="R62" s="17" t="s">
        <v>12</v>
      </c>
      <c r="S62" s="18"/>
      <c r="T62" s="62"/>
      <c r="U62" s="63"/>
    </row>
    <row r="63" spans="1:21" ht="18" customHeight="1">
      <c r="A63" s="19">
        <v>61</v>
      </c>
      <c r="B63" s="20" t="s">
        <v>148</v>
      </c>
      <c r="C63" s="95"/>
      <c r="D63" s="21" t="str">
        <f>IF(G44=I44,CONCATENATE("Vainqueur Match ",A44),IF(G44&gt;I44,D44,F44))</f>
        <v>Vainqueur Match 43</v>
      </c>
      <c r="E63" s="21" t="s">
        <v>5</v>
      </c>
      <c r="F63" s="21" t="str">
        <f>IF(G45=I45,CONCATENATE("Vainqueur Match ",A45),IF(G45&gt;I45,D45,F45))</f>
        <v>Vainqueur Match 44</v>
      </c>
      <c r="G63" s="21">
        <f t="shared" si="1"/>
      </c>
      <c r="H63" s="21" t="s">
        <v>12</v>
      </c>
      <c r="I63" s="21">
        <f t="shared" si="2"/>
      </c>
      <c r="J63" s="55">
        <f t="shared" si="7"/>
        <v>0</v>
      </c>
      <c r="K63" s="80"/>
      <c r="L63" s="21" t="s">
        <v>12</v>
      </c>
      <c r="M63" s="88"/>
      <c r="N63" s="80"/>
      <c r="O63" s="21" t="s">
        <v>12</v>
      </c>
      <c r="P63" s="88"/>
      <c r="Q63" s="80"/>
      <c r="R63" s="21" t="s">
        <v>12</v>
      </c>
      <c r="S63" s="37"/>
      <c r="T63" s="64"/>
      <c r="U63" s="65"/>
    </row>
    <row r="64" spans="1:21" ht="18" customHeight="1" thickBot="1">
      <c r="A64" s="15">
        <v>62</v>
      </c>
      <c r="B64" s="16" t="s">
        <v>148</v>
      </c>
      <c r="C64" s="94"/>
      <c r="D64" s="17" t="str">
        <f>IF(G46=I46,CONCATENATE("Vainqueur Match ",A46),IF(G46&gt;I46,D46,F46))</f>
        <v>Vainqueur Match 45</v>
      </c>
      <c r="E64" s="17" t="s">
        <v>5</v>
      </c>
      <c r="F64" s="17" t="str">
        <f>IF(G47=I47,CONCATENATE("Vainqueur Match ",A47),IF(G47&gt;I47,D47,F47))</f>
        <v>Vainqueur Match 46</v>
      </c>
      <c r="G64" s="17">
        <f t="shared" si="1"/>
      </c>
      <c r="H64" s="17" t="s">
        <v>12</v>
      </c>
      <c r="I64" s="17">
        <f t="shared" si="2"/>
      </c>
      <c r="J64" s="54">
        <f t="shared" si="7"/>
        <v>0</v>
      </c>
      <c r="K64" s="79"/>
      <c r="L64" s="17" t="s">
        <v>12</v>
      </c>
      <c r="M64" s="87"/>
      <c r="N64" s="79"/>
      <c r="O64" s="17" t="s">
        <v>12</v>
      </c>
      <c r="P64" s="87"/>
      <c r="Q64" s="79"/>
      <c r="R64" s="17" t="s">
        <v>12</v>
      </c>
      <c r="S64" s="36"/>
      <c r="T64" s="62"/>
      <c r="U64" s="63"/>
    </row>
    <row r="65" spans="1:21" ht="18" customHeight="1">
      <c r="A65" s="19">
        <v>63</v>
      </c>
      <c r="B65" s="20" t="s">
        <v>120</v>
      </c>
      <c r="C65" s="95"/>
      <c r="D65" s="21" t="str">
        <f>IF(G38=I38,CONCATENATE("Vainqueur Match ",A38),IF(G38&gt;I38,D38,F38))</f>
        <v>Vainqueur Match 37</v>
      </c>
      <c r="E65" s="21" t="s">
        <v>5</v>
      </c>
      <c r="F65" s="21" t="str">
        <f>IF(G39=I39,CONCATENATE("Vainqueur Match ",A39),IF(G39&gt;I39,D39,F39))</f>
        <v>Vainqueur Match 38</v>
      </c>
      <c r="G65" s="21">
        <f>IF(K65=M65,"",SUM(IF(K65&gt;M65,1,0),IF(N65&gt;P65,1,0),IF(Q65&lt;=S65,0,1)))</f>
      </c>
      <c r="H65" s="21" t="s">
        <v>12</v>
      </c>
      <c r="I65" s="21">
        <f>IF(K65=M65,"",SUM(IF(K65&lt;M65,1,0),IF(N65&lt;P65,1,0),IF(Q65&gt;=S65,0,1)))</f>
      </c>
      <c r="J65" s="55">
        <f>SUM(U65-T65)</f>
        <v>0</v>
      </c>
      <c r="K65" s="80"/>
      <c r="L65" s="21" t="s">
        <v>12</v>
      </c>
      <c r="M65" s="88"/>
      <c r="N65" s="80"/>
      <c r="O65" s="21" t="s">
        <v>12</v>
      </c>
      <c r="P65" s="88"/>
      <c r="Q65" s="80"/>
      <c r="R65" s="21" t="s">
        <v>12</v>
      </c>
      <c r="S65" s="37"/>
      <c r="T65" s="64"/>
      <c r="U65" s="65"/>
    </row>
    <row r="66" spans="1:21" ht="18" customHeight="1" thickBot="1">
      <c r="A66" s="15">
        <v>64</v>
      </c>
      <c r="B66" s="16" t="s">
        <v>120</v>
      </c>
      <c r="C66" s="94"/>
      <c r="D66" s="17" t="str">
        <f>IF(G40=I40,CONCATENATE("Vainqueur Match ",A40),IF(G40&gt;I40,D40,F40))</f>
        <v>Vainqueur Match 39</v>
      </c>
      <c r="E66" s="17" t="s">
        <v>5</v>
      </c>
      <c r="F66" s="17" t="str">
        <f>IF(G41=I41,CONCATENATE("Vainqueur Match ",A41),IF(G41&gt;I41,D41,F41))</f>
        <v>Vainqueur Match 40</v>
      </c>
      <c r="G66" s="17">
        <f>IF(K66=M66,"",SUM(IF(K66&gt;M66,1,0),IF(N66&gt;P66,1,0),IF(Q66&lt;=S66,0,1)))</f>
      </c>
      <c r="H66" s="17" t="s">
        <v>12</v>
      </c>
      <c r="I66" s="17">
        <f>IF(K66=M66,"",SUM(IF(K66&lt;M66,1,0),IF(N66&lt;P66,1,0),IF(Q66&gt;=S66,0,1)))</f>
      </c>
      <c r="J66" s="54">
        <f>SUM(U66-T66)</f>
        <v>0</v>
      </c>
      <c r="K66" s="79"/>
      <c r="L66" s="17" t="s">
        <v>12</v>
      </c>
      <c r="M66" s="87"/>
      <c r="N66" s="79"/>
      <c r="O66" s="17" t="s">
        <v>12</v>
      </c>
      <c r="P66" s="87"/>
      <c r="Q66" s="79"/>
      <c r="R66" s="17" t="s">
        <v>12</v>
      </c>
      <c r="S66" s="36"/>
      <c r="T66" s="62"/>
      <c r="U66" s="63"/>
    </row>
    <row r="67" spans="1:21" s="29" customFormat="1" ht="18" customHeight="1">
      <c r="A67" s="21">
        <v>65</v>
      </c>
      <c r="B67" s="20" t="s">
        <v>121</v>
      </c>
      <c r="C67" s="95"/>
      <c r="D67" s="21" t="str">
        <f>IF(G57=I57,CONCATENATE("Vainqueur Match ",A57),IF(G57&gt;I57,D57,F57))</f>
        <v>Vainqueur Match 55</v>
      </c>
      <c r="E67" s="21" t="s">
        <v>5</v>
      </c>
      <c r="F67" s="21" t="str">
        <f>IF(G58=I58,CONCATENATE("Vainqueur Match ",A58),IF(G58&gt;I58,D58,F58))</f>
        <v>Vainqueur Match 56</v>
      </c>
      <c r="G67" s="21">
        <f t="shared" si="1"/>
      </c>
      <c r="H67" s="21" t="s">
        <v>12</v>
      </c>
      <c r="I67" s="21">
        <f t="shared" si="2"/>
      </c>
      <c r="J67" s="55">
        <f aca="true" t="shared" si="8" ref="J67:J80">SUM(U67-T67)</f>
        <v>0</v>
      </c>
      <c r="K67" s="80"/>
      <c r="L67" s="21" t="s">
        <v>12</v>
      </c>
      <c r="M67" s="88"/>
      <c r="N67" s="80"/>
      <c r="O67" s="21" t="s">
        <v>12</v>
      </c>
      <c r="P67" s="88"/>
      <c r="Q67" s="80"/>
      <c r="R67" s="21" t="s">
        <v>12</v>
      </c>
      <c r="S67" s="23"/>
      <c r="T67" s="64"/>
      <c r="U67" s="65"/>
    </row>
    <row r="68" spans="1:21" s="29" customFormat="1" ht="18" customHeight="1" thickBot="1">
      <c r="A68" s="17">
        <v>66</v>
      </c>
      <c r="B68" s="16" t="s">
        <v>121</v>
      </c>
      <c r="C68" s="94"/>
      <c r="D68" s="17" t="str">
        <f>IF(G59=I59,CONCATENATE("Vainqueur Match ",A59),IF(G59&gt;I59,D59,F59))</f>
        <v>Vainqueur Match 57</v>
      </c>
      <c r="E68" s="17" t="s">
        <v>5</v>
      </c>
      <c r="F68" s="17" t="str">
        <f>IF(G60=I60,CONCATENATE("Vainqueur Match ",A60),IF(G60&gt;I60,D60,F60))</f>
        <v>Vainqueur Match 58</v>
      </c>
      <c r="G68" s="17">
        <f t="shared" si="1"/>
      </c>
      <c r="H68" s="17" t="s">
        <v>12</v>
      </c>
      <c r="I68" s="17">
        <f t="shared" si="2"/>
      </c>
      <c r="J68" s="54">
        <f t="shared" si="8"/>
        <v>0</v>
      </c>
      <c r="K68" s="79"/>
      <c r="L68" s="17" t="s">
        <v>12</v>
      </c>
      <c r="M68" s="87"/>
      <c r="N68" s="79"/>
      <c r="O68" s="17" t="s">
        <v>12</v>
      </c>
      <c r="P68" s="87"/>
      <c r="Q68" s="79"/>
      <c r="R68" s="17" t="s">
        <v>12</v>
      </c>
      <c r="S68" s="18"/>
      <c r="T68" s="62"/>
      <c r="U68" s="63"/>
    </row>
    <row r="69" spans="1:21" s="29" customFormat="1" ht="18" customHeight="1">
      <c r="A69" s="115">
        <v>67</v>
      </c>
      <c r="B69" s="20" t="s">
        <v>148</v>
      </c>
      <c r="C69" s="95"/>
      <c r="D69" s="21" t="str">
        <f>IF(G64=I64,CONCATENATE("Perdant Match ",A64),IF(G64&lt;I64,D64,F64))</f>
        <v>Perdant Match 62</v>
      </c>
      <c r="E69" s="21" t="s">
        <v>5</v>
      </c>
      <c r="F69" s="21" t="str">
        <f>IF(G55=I55,CONCATENATE("Vainqueur Match ",A55),IF(G55&gt;I55,D55,F55))</f>
        <v>Vainqueur Match 53</v>
      </c>
      <c r="G69" s="21">
        <f t="shared" si="1"/>
      </c>
      <c r="H69" s="21" t="s">
        <v>12</v>
      </c>
      <c r="I69" s="21">
        <f t="shared" si="2"/>
      </c>
      <c r="J69" s="55">
        <f t="shared" si="8"/>
        <v>0</v>
      </c>
      <c r="K69" s="80"/>
      <c r="L69" s="21" t="s">
        <v>12</v>
      </c>
      <c r="M69" s="88"/>
      <c r="N69" s="80"/>
      <c r="O69" s="21" t="s">
        <v>12</v>
      </c>
      <c r="P69" s="88"/>
      <c r="Q69" s="80"/>
      <c r="R69" s="21" t="s">
        <v>12</v>
      </c>
      <c r="S69" s="37"/>
      <c r="T69" s="64"/>
      <c r="U69" s="65"/>
    </row>
    <row r="70" spans="1:21" s="29" customFormat="1" ht="18" customHeight="1" thickBot="1">
      <c r="A70" s="116">
        <v>68</v>
      </c>
      <c r="B70" s="16" t="s">
        <v>148</v>
      </c>
      <c r="C70" s="94"/>
      <c r="D70" s="17" t="str">
        <f>IF(G63=I63,CONCATENATE("Perdant Match ",A63),IF(G63&lt;I63,D63,F63))</f>
        <v>Perdant Match 61</v>
      </c>
      <c r="E70" s="17" t="s">
        <v>5</v>
      </c>
      <c r="F70" s="17" t="str">
        <f>IF(G56=I56,CONCATENATE("Vainqueur Match ",A56),IF(G56&gt;I56,D56,F56))</f>
        <v>Vainqueur Match 54</v>
      </c>
      <c r="G70" s="17">
        <f t="shared" si="1"/>
      </c>
      <c r="H70" s="17" t="s">
        <v>12</v>
      </c>
      <c r="I70" s="17">
        <f t="shared" si="2"/>
      </c>
      <c r="J70" s="54">
        <f t="shared" si="8"/>
        <v>0</v>
      </c>
      <c r="K70" s="79"/>
      <c r="L70" s="17" t="s">
        <v>12</v>
      </c>
      <c r="M70" s="87"/>
      <c r="N70" s="79"/>
      <c r="O70" s="17" t="s">
        <v>12</v>
      </c>
      <c r="P70" s="87"/>
      <c r="Q70" s="79"/>
      <c r="R70" s="17" t="s">
        <v>12</v>
      </c>
      <c r="S70" s="36"/>
      <c r="T70" s="62"/>
      <c r="U70" s="63"/>
    </row>
    <row r="71" spans="1:21" s="29" customFormat="1" ht="18" customHeight="1">
      <c r="A71" s="115">
        <v>69</v>
      </c>
      <c r="B71" s="20" t="s">
        <v>122</v>
      </c>
      <c r="C71" s="95"/>
      <c r="D71" s="21" t="str">
        <f>IF(G66=I66,CONCATENATE("Perdant Match ",A66),IF(G66&lt;I66,D66,F66))</f>
        <v>Perdant Match 64</v>
      </c>
      <c r="E71" s="21" t="s">
        <v>5</v>
      </c>
      <c r="F71" s="21" t="str">
        <f>IF(G67=I67,CONCATENATE("Vainqueur Match ",A67),IF(G67&gt;I67,D67,F67))</f>
        <v>Vainqueur Match 65</v>
      </c>
      <c r="G71" s="21">
        <f t="shared" si="1"/>
      </c>
      <c r="H71" s="21" t="s">
        <v>12</v>
      </c>
      <c r="I71" s="21">
        <f t="shared" si="2"/>
      </c>
      <c r="J71" s="55">
        <f aca="true" t="shared" si="9" ref="J71:J76">SUM(U71-T71)</f>
        <v>0</v>
      </c>
      <c r="K71" s="80"/>
      <c r="L71" s="21" t="s">
        <v>12</v>
      </c>
      <c r="M71" s="88"/>
      <c r="N71" s="80"/>
      <c r="O71" s="21" t="s">
        <v>12</v>
      </c>
      <c r="P71" s="88"/>
      <c r="Q71" s="80"/>
      <c r="R71" s="21" t="s">
        <v>12</v>
      </c>
      <c r="S71" s="37"/>
      <c r="T71" s="64"/>
      <c r="U71" s="65"/>
    </row>
    <row r="72" spans="1:21" s="29" customFormat="1" ht="18" customHeight="1" thickBot="1">
      <c r="A72" s="125">
        <v>70</v>
      </c>
      <c r="B72" s="104" t="s">
        <v>122</v>
      </c>
      <c r="C72" s="105"/>
      <c r="D72" s="46" t="str">
        <f>IF(G65=I65,CONCATENATE("Perdant Match ",A65),IF(G65&lt;I65,D65,F65))</f>
        <v>Perdant Match 63</v>
      </c>
      <c r="E72" s="126" t="s">
        <v>5</v>
      </c>
      <c r="F72" s="46" t="str">
        <f>IF(G68=I68,CONCATENATE("Vainqueur Match ",A68),IF(G68&gt;I68,D68,F68))</f>
        <v>Vainqueur Match 66</v>
      </c>
      <c r="G72" s="17">
        <f t="shared" si="1"/>
      </c>
      <c r="H72" s="17" t="s">
        <v>12</v>
      </c>
      <c r="I72" s="17">
        <f t="shared" si="2"/>
      </c>
      <c r="J72" s="127">
        <f t="shared" si="9"/>
        <v>0</v>
      </c>
      <c r="K72" s="128"/>
      <c r="L72" s="126" t="s">
        <v>12</v>
      </c>
      <c r="M72" s="129"/>
      <c r="N72" s="128"/>
      <c r="O72" s="126" t="s">
        <v>12</v>
      </c>
      <c r="P72" s="129"/>
      <c r="Q72" s="128"/>
      <c r="R72" s="126" t="s">
        <v>12</v>
      </c>
      <c r="S72" s="130"/>
      <c r="T72" s="131"/>
      <c r="U72" s="132"/>
    </row>
    <row r="73" spans="1:21" s="29" customFormat="1" ht="18" customHeight="1">
      <c r="A73" s="21">
        <v>71</v>
      </c>
      <c r="B73" s="20" t="s">
        <v>133</v>
      </c>
      <c r="C73" s="95"/>
      <c r="D73" s="21" t="str">
        <f>IF(G53=I53,CONCATENATE("Vainqueur Match ",A53),IF(G53&gt;I53,D53,F53))</f>
        <v>Vainqueur Match 51</v>
      </c>
      <c r="E73" s="21" t="s">
        <v>5</v>
      </c>
      <c r="F73" s="21" t="str">
        <f>IF(G61=I61,CONCATENATE("Vainqueur Match ",A61),IF(G61&gt;I61,D61,F61))</f>
        <v>Vainqueur Match 59</v>
      </c>
      <c r="G73" s="21">
        <f t="shared" si="1"/>
      </c>
      <c r="H73" s="21" t="s">
        <v>12</v>
      </c>
      <c r="I73" s="21">
        <f t="shared" si="2"/>
      </c>
      <c r="J73" s="55">
        <f t="shared" si="9"/>
        <v>0</v>
      </c>
      <c r="K73" s="80"/>
      <c r="L73" s="21" t="s">
        <v>12</v>
      </c>
      <c r="M73" s="88"/>
      <c r="N73" s="80"/>
      <c r="O73" s="21" t="s">
        <v>12</v>
      </c>
      <c r="P73" s="88"/>
      <c r="Q73" s="80"/>
      <c r="R73" s="21" t="s">
        <v>12</v>
      </c>
      <c r="S73" s="23"/>
      <c r="T73" s="64"/>
      <c r="U73" s="65"/>
    </row>
    <row r="74" spans="1:21" s="29" customFormat="1" ht="18" customHeight="1" thickBot="1">
      <c r="A74" s="17">
        <v>72</v>
      </c>
      <c r="B74" s="16" t="s">
        <v>133</v>
      </c>
      <c r="C74" s="94"/>
      <c r="D74" s="17" t="str">
        <f>IF(G54=I54,CONCATENATE("Vainqueur Match ",A54),IF(G54&gt;I54,D54,F54))</f>
        <v>Vainqueur Match 52</v>
      </c>
      <c r="E74" s="17" t="s">
        <v>5</v>
      </c>
      <c r="F74" s="17" t="str">
        <f>IF(G62=I62,CONCATENATE("Vainqueur Match ",A62),IF(G62&gt;I62,D62,F62))</f>
        <v>Vainqueur Match 60</v>
      </c>
      <c r="G74" s="17">
        <f t="shared" si="1"/>
      </c>
      <c r="H74" s="17" t="s">
        <v>12</v>
      </c>
      <c r="I74" s="17">
        <f t="shared" si="2"/>
      </c>
      <c r="J74" s="54">
        <f t="shared" si="9"/>
        <v>0</v>
      </c>
      <c r="K74" s="79"/>
      <c r="L74" s="17" t="s">
        <v>12</v>
      </c>
      <c r="M74" s="87"/>
      <c r="N74" s="79"/>
      <c r="O74" s="17" t="s">
        <v>12</v>
      </c>
      <c r="P74" s="87"/>
      <c r="Q74" s="79"/>
      <c r="R74" s="17" t="s">
        <v>12</v>
      </c>
      <c r="S74" s="18"/>
      <c r="T74" s="62"/>
      <c r="U74" s="63"/>
    </row>
    <row r="75" spans="1:21" s="29" customFormat="1" ht="18" customHeight="1">
      <c r="A75" s="21">
        <v>73</v>
      </c>
      <c r="B75" s="20" t="s">
        <v>149</v>
      </c>
      <c r="C75" s="95"/>
      <c r="D75" s="21" t="str">
        <f>IF(G63=I63,CONCATENATE("Vainqueur Match ",A63),IF(G63&gt;I63,D63,F63))</f>
        <v>Vainqueur Match 61</v>
      </c>
      <c r="E75" s="21" t="s">
        <v>5</v>
      </c>
      <c r="F75" s="21" t="str">
        <f>IF(G69=I69,CONCATENATE("Vainqueur Match ",A69),IF(G69&gt;I69,D69,F69))</f>
        <v>Vainqueur Match 67</v>
      </c>
      <c r="G75" s="21">
        <f t="shared" si="1"/>
      </c>
      <c r="H75" s="21" t="s">
        <v>12</v>
      </c>
      <c r="I75" s="21">
        <f t="shared" si="2"/>
      </c>
      <c r="J75" s="55">
        <f t="shared" si="9"/>
        <v>0</v>
      </c>
      <c r="K75" s="80"/>
      <c r="L75" s="21" t="s">
        <v>12</v>
      </c>
      <c r="M75" s="88"/>
      <c r="N75" s="80"/>
      <c r="O75" s="21" t="s">
        <v>12</v>
      </c>
      <c r="P75" s="88"/>
      <c r="Q75" s="80"/>
      <c r="R75" s="21" t="s">
        <v>12</v>
      </c>
      <c r="S75" s="23"/>
      <c r="T75" s="64"/>
      <c r="U75" s="65"/>
    </row>
    <row r="76" spans="1:21" s="29" customFormat="1" ht="18" customHeight="1" thickBot="1">
      <c r="A76" s="17">
        <v>74</v>
      </c>
      <c r="B76" s="16" t="s">
        <v>149</v>
      </c>
      <c r="C76" s="94"/>
      <c r="D76" s="17" t="str">
        <f>IF(G64=I64,CONCATENATE("Vainqueur Match ",A64),IF(G64&gt;I64,D64,F64))</f>
        <v>Vainqueur Match 62</v>
      </c>
      <c r="E76" s="17" t="s">
        <v>5</v>
      </c>
      <c r="F76" s="17" t="str">
        <f>IF(G70=I70,CONCATENATE("Vainqueur Match ",A70),IF(G70&gt;I70,D70,F70))</f>
        <v>Vainqueur Match 68</v>
      </c>
      <c r="G76" s="17">
        <f t="shared" si="1"/>
      </c>
      <c r="H76" s="17" t="s">
        <v>12</v>
      </c>
      <c r="I76" s="17">
        <f t="shared" si="2"/>
      </c>
      <c r="J76" s="54">
        <f t="shared" si="9"/>
        <v>0</v>
      </c>
      <c r="K76" s="79"/>
      <c r="L76" s="17" t="s">
        <v>12</v>
      </c>
      <c r="M76" s="87"/>
      <c r="N76" s="79"/>
      <c r="O76" s="17" t="s">
        <v>12</v>
      </c>
      <c r="P76" s="87"/>
      <c r="Q76" s="79"/>
      <c r="R76" s="17" t="s">
        <v>12</v>
      </c>
      <c r="S76" s="18"/>
      <c r="T76" s="62"/>
      <c r="U76" s="63"/>
    </row>
    <row r="77" spans="1:21" s="29" customFormat="1" ht="18" customHeight="1">
      <c r="A77" s="21">
        <v>75</v>
      </c>
      <c r="B77" s="20" t="s">
        <v>34</v>
      </c>
      <c r="C77" s="95"/>
      <c r="D77" s="21" t="str">
        <f>IF(G48=I48,CONCATENATE("Perdant Match ",A48),IF(G48&lt;I48,D48,F48))</f>
        <v>Perdant Match 47</v>
      </c>
      <c r="E77" s="21" t="s">
        <v>5</v>
      </c>
      <c r="F77" s="21" t="str">
        <f>IF(G49=I49,CONCATENATE("Perdant Match ",A49),IF(G49&lt;I49,D49,F49))</f>
        <v>Perdant Match 48</v>
      </c>
      <c r="G77" s="21">
        <f t="shared" si="1"/>
      </c>
      <c r="H77" s="21" t="s">
        <v>12</v>
      </c>
      <c r="I77" s="21">
        <f t="shared" si="2"/>
      </c>
      <c r="J77" s="55">
        <f t="shared" si="8"/>
        <v>0</v>
      </c>
      <c r="K77" s="80"/>
      <c r="L77" s="21" t="s">
        <v>12</v>
      </c>
      <c r="M77" s="88"/>
      <c r="N77" s="80"/>
      <c r="O77" s="21" t="s">
        <v>12</v>
      </c>
      <c r="P77" s="88"/>
      <c r="Q77" s="80"/>
      <c r="R77" s="21" t="s">
        <v>12</v>
      </c>
      <c r="S77" s="23"/>
      <c r="T77" s="64"/>
      <c r="U77" s="65"/>
    </row>
    <row r="78" spans="1:21" s="29" customFormat="1" ht="18" customHeight="1" thickBot="1">
      <c r="A78" s="17">
        <v>76</v>
      </c>
      <c r="B78" s="16" t="s">
        <v>34</v>
      </c>
      <c r="C78" s="94"/>
      <c r="D78" s="17" t="str">
        <f>IF(G50=I50,CONCATENATE("Perdant Match ",A50),IF(G50&lt;I50,D50,F50))</f>
        <v>Perdant Match 49</v>
      </c>
      <c r="E78" s="17" t="s">
        <v>5</v>
      </c>
      <c r="F78" s="17" t="str">
        <f>IF(G51=I51,CONCATENATE("Perdant Match ",A51),IF(G51&lt;I51,D51,F51))</f>
        <v>Perdant Match 50</v>
      </c>
      <c r="G78" s="17">
        <f aca="true" t="shared" si="10" ref="G78:G97">IF(K78=M78,"",SUM(IF(K78&gt;M78,1,0),IF(N78&gt;P78,1,0),IF(Q78&lt;=S78,0,1)))</f>
      </c>
      <c r="H78" s="17" t="s">
        <v>12</v>
      </c>
      <c r="I78" s="17">
        <f aca="true" t="shared" si="11" ref="I78:I97">IF(K78=M78,"",SUM(IF(K78&lt;M78,1,0),IF(N78&lt;P78,1,0),IF(Q78&gt;=S78,0,1)))</f>
      </c>
      <c r="J78" s="54">
        <f t="shared" si="8"/>
        <v>0</v>
      </c>
      <c r="K78" s="79"/>
      <c r="L78" s="17" t="s">
        <v>12</v>
      </c>
      <c r="M78" s="87"/>
      <c r="N78" s="79"/>
      <c r="O78" s="17" t="s">
        <v>12</v>
      </c>
      <c r="P78" s="87"/>
      <c r="Q78" s="79"/>
      <c r="R78" s="17" t="s">
        <v>12</v>
      </c>
      <c r="S78" s="18"/>
      <c r="T78" s="62"/>
      <c r="U78" s="63"/>
    </row>
    <row r="79" spans="1:21" s="29" customFormat="1" ht="18" customHeight="1">
      <c r="A79" s="21">
        <v>77</v>
      </c>
      <c r="B79" s="20" t="s">
        <v>35</v>
      </c>
      <c r="C79" s="95"/>
      <c r="D79" s="21" t="str">
        <f>IF(G57=I57,CONCATENATE("Perdant Match ",A57),IF(G57&lt;I57,D57,F57))</f>
        <v>Perdant Match 55</v>
      </c>
      <c r="E79" s="21" t="s">
        <v>5</v>
      </c>
      <c r="F79" s="21" t="str">
        <f>IF(G58=I58,CONCATENATE("Perdant Match ",A58),IF(G58&lt;I58,D58,F58))</f>
        <v>Perdant Match 56</v>
      </c>
      <c r="G79" s="21">
        <f t="shared" si="10"/>
      </c>
      <c r="H79" s="21" t="s">
        <v>12</v>
      </c>
      <c r="I79" s="21">
        <f t="shared" si="11"/>
      </c>
      <c r="J79" s="55">
        <f t="shared" si="8"/>
        <v>0</v>
      </c>
      <c r="K79" s="80"/>
      <c r="L79" s="21" t="s">
        <v>12</v>
      </c>
      <c r="M79" s="88"/>
      <c r="N79" s="80"/>
      <c r="O79" s="21" t="s">
        <v>12</v>
      </c>
      <c r="P79" s="88"/>
      <c r="Q79" s="80"/>
      <c r="R79" s="21" t="s">
        <v>12</v>
      </c>
      <c r="S79" s="23"/>
      <c r="T79" s="64"/>
      <c r="U79" s="65"/>
    </row>
    <row r="80" spans="1:21" s="29" customFormat="1" ht="18" customHeight="1" thickBot="1">
      <c r="A80" s="17">
        <v>78</v>
      </c>
      <c r="B80" s="16" t="s">
        <v>35</v>
      </c>
      <c r="C80" s="94"/>
      <c r="D80" s="17" t="str">
        <f>IF(G59=I59,CONCATENATE("Perdant Match ",A59),IF(G59&lt;I59,D59,F59))</f>
        <v>Perdant Match 57</v>
      </c>
      <c r="E80" s="17" t="s">
        <v>5</v>
      </c>
      <c r="F80" s="17" t="str">
        <f>IF(G60=I60,CONCATENATE("Perdant Match ",A60),IF(G60&lt;I60,D60,F60))</f>
        <v>Perdant Match 58</v>
      </c>
      <c r="G80" s="17">
        <f t="shared" si="10"/>
      </c>
      <c r="H80" s="17" t="s">
        <v>12</v>
      </c>
      <c r="I80" s="17">
        <f t="shared" si="11"/>
      </c>
      <c r="J80" s="54">
        <f t="shared" si="8"/>
        <v>0</v>
      </c>
      <c r="K80" s="79"/>
      <c r="L80" s="17" t="s">
        <v>12</v>
      </c>
      <c r="M80" s="87"/>
      <c r="N80" s="79"/>
      <c r="O80" s="17" t="s">
        <v>12</v>
      </c>
      <c r="P80" s="87"/>
      <c r="Q80" s="79"/>
      <c r="R80" s="17" t="s">
        <v>12</v>
      </c>
      <c r="S80" s="18"/>
      <c r="T80" s="62"/>
      <c r="U80" s="63"/>
    </row>
    <row r="81" spans="1:21" s="29" customFormat="1" ht="18" customHeight="1">
      <c r="A81" s="21">
        <v>79</v>
      </c>
      <c r="B81" s="20" t="s">
        <v>39</v>
      </c>
      <c r="C81" s="95"/>
      <c r="D81" s="21" t="str">
        <f>IF(G65=I65,CONCATENATE("Vainqueur Match ",A65),IF(G65&gt;I65,D65,F65))</f>
        <v>Vainqueur Match 63</v>
      </c>
      <c r="E81" s="21" t="s">
        <v>5</v>
      </c>
      <c r="F81" s="21" t="str">
        <f>IF(G71=I71,CONCATENATE("Vainqueur Match ",A71),IF(G71&gt;I71,D71,F71))</f>
        <v>Vainqueur Match 69</v>
      </c>
      <c r="G81" s="21">
        <f t="shared" si="10"/>
      </c>
      <c r="H81" s="21" t="s">
        <v>12</v>
      </c>
      <c r="I81" s="21">
        <f t="shared" si="11"/>
      </c>
      <c r="J81" s="55">
        <f aca="true" t="shared" si="12" ref="J81:J89">SUM(U81-T81)</f>
        <v>0</v>
      </c>
      <c r="K81" s="80"/>
      <c r="L81" s="21" t="s">
        <v>12</v>
      </c>
      <c r="M81" s="88"/>
      <c r="N81" s="80"/>
      <c r="O81" s="21" t="s">
        <v>12</v>
      </c>
      <c r="P81" s="88"/>
      <c r="Q81" s="80"/>
      <c r="R81" s="21" t="s">
        <v>12</v>
      </c>
      <c r="S81" s="23"/>
      <c r="T81" s="64"/>
      <c r="U81" s="65"/>
    </row>
    <row r="82" spans="1:21" s="29" customFormat="1" ht="18" customHeight="1" thickBot="1">
      <c r="A82" s="17">
        <v>80</v>
      </c>
      <c r="B82" s="16" t="s">
        <v>39</v>
      </c>
      <c r="C82" s="94"/>
      <c r="D82" s="17" t="str">
        <f>IF(G66=I66,CONCATENATE("Vainqueur Match ",A66),IF(G66&gt;I66,D66,F66))</f>
        <v>Vainqueur Match 64</v>
      </c>
      <c r="E82" s="17" t="s">
        <v>5</v>
      </c>
      <c r="F82" s="17" t="str">
        <f>IF(G72=I72,CONCATENATE("Vainqueur Match ",A72),IF(G72&gt;I72,D72,F72))</f>
        <v>Vainqueur Match 70</v>
      </c>
      <c r="G82" s="17">
        <f t="shared" si="10"/>
      </c>
      <c r="H82" s="17" t="s">
        <v>12</v>
      </c>
      <c r="I82" s="17">
        <f t="shared" si="11"/>
      </c>
      <c r="J82" s="54">
        <f t="shared" si="12"/>
        <v>0</v>
      </c>
      <c r="K82" s="79"/>
      <c r="L82" s="17" t="s">
        <v>12</v>
      </c>
      <c r="M82" s="87"/>
      <c r="N82" s="79"/>
      <c r="O82" s="17" t="s">
        <v>12</v>
      </c>
      <c r="P82" s="87"/>
      <c r="Q82" s="79"/>
      <c r="R82" s="17" t="s">
        <v>12</v>
      </c>
      <c r="S82" s="18"/>
      <c r="T82" s="62"/>
      <c r="U82" s="63"/>
    </row>
    <row r="83" spans="1:21" s="29" customFormat="1" ht="18" customHeight="1">
      <c r="A83" s="31">
        <v>81</v>
      </c>
      <c r="B83" s="48" t="s">
        <v>150</v>
      </c>
      <c r="C83" s="97"/>
      <c r="D83" s="31" t="str">
        <f>IF(G61=I61,CONCATENATE("Perdant Match ",A61),IF(G61&lt;I61,D61,F61))</f>
        <v>Perdant Match 59</v>
      </c>
      <c r="E83" s="31" t="s">
        <v>5</v>
      </c>
      <c r="F83" s="31" t="str">
        <f>IF(G62=I62,CONCATENATE("Perdant Match ",A62),IF(G62&lt;I62,D62,F62))</f>
        <v>Perdant Match 60</v>
      </c>
      <c r="G83" s="21">
        <f>IF(K83=M83,"",SUM(IF(K83&gt;M83,1,0),IF(N83&gt;P83,1,0),IF(Q83&lt;=S83,0,1)))</f>
      </c>
      <c r="H83" s="21" t="s">
        <v>12</v>
      </c>
      <c r="I83" s="21">
        <f>IF(K83=M83,"",SUM(IF(K83&lt;M83,1,0),IF(N83&lt;P83,1,0),IF(Q83&gt;=S83,0,1)))</f>
      </c>
      <c r="J83" s="58">
        <f>SUM(U83-T83)</f>
        <v>0</v>
      </c>
      <c r="K83" s="82"/>
      <c r="L83" s="31" t="s">
        <v>12</v>
      </c>
      <c r="M83" s="90"/>
      <c r="N83" s="82"/>
      <c r="O83" s="31" t="s">
        <v>12</v>
      </c>
      <c r="P83" s="90"/>
      <c r="Q83" s="82"/>
      <c r="R83" s="31" t="s">
        <v>12</v>
      </c>
      <c r="S83" s="133"/>
      <c r="T83" s="72"/>
      <c r="U83" s="73"/>
    </row>
    <row r="84" spans="1:21" s="29" customFormat="1" ht="18" customHeight="1">
      <c r="A84" s="31">
        <v>82</v>
      </c>
      <c r="B84" s="48" t="s">
        <v>134</v>
      </c>
      <c r="C84" s="97"/>
      <c r="D84" s="31" t="str">
        <f>IF(G73=I73,CONCATENATE("Perdant Match ",A73),IF(G73&lt;I73,D73,F73))</f>
        <v>Perdant Match 71</v>
      </c>
      <c r="E84" s="31" t="s">
        <v>5</v>
      </c>
      <c r="F84" s="31" t="str">
        <f>IF(G74=I74,CONCATENATE("Perdant Match ",A74),IF(G74&lt;I74,D74,F74))</f>
        <v>Perdant Match 72</v>
      </c>
      <c r="G84" s="26">
        <f t="shared" si="10"/>
      </c>
      <c r="H84" s="26" t="s">
        <v>12</v>
      </c>
      <c r="I84" s="26">
        <f t="shared" si="11"/>
      </c>
      <c r="J84" s="58">
        <f>SUM(U84-T84)</f>
        <v>0</v>
      </c>
      <c r="K84" s="82"/>
      <c r="L84" s="31" t="s">
        <v>12</v>
      </c>
      <c r="M84" s="90"/>
      <c r="N84" s="82"/>
      <c r="O84" s="31" t="s">
        <v>12</v>
      </c>
      <c r="P84" s="90"/>
      <c r="Q84" s="82"/>
      <c r="R84" s="31" t="s">
        <v>12</v>
      </c>
      <c r="S84" s="133"/>
      <c r="T84" s="72"/>
      <c r="U84" s="73"/>
    </row>
    <row r="85" spans="1:21" s="29" customFormat="1" ht="18" customHeight="1">
      <c r="A85" s="22">
        <v>83</v>
      </c>
      <c r="B85" s="25" t="s">
        <v>123</v>
      </c>
      <c r="C85" s="93"/>
      <c r="D85" s="22" t="str">
        <f>IF(G73=I73,CONCATENATE("Vainqueur Match ",A73),IF(G73&gt;I73,D73,F73))</f>
        <v>Vainqueur Match 71</v>
      </c>
      <c r="E85" s="22" t="s">
        <v>5</v>
      </c>
      <c r="F85" s="22" t="str">
        <f>IF(G74=I74,CONCATENATE("Vainqueur Match ",A74),IF(G74&gt;I74,D74,F74))</f>
        <v>Vainqueur Match 72</v>
      </c>
      <c r="G85" s="22">
        <f t="shared" si="10"/>
      </c>
      <c r="H85" s="22" t="s">
        <v>12</v>
      </c>
      <c r="I85" s="22">
        <f t="shared" si="11"/>
      </c>
      <c r="J85" s="56">
        <f>SUM(U85-T85)</f>
        <v>0</v>
      </c>
      <c r="K85" s="78"/>
      <c r="L85" s="22" t="s">
        <v>12</v>
      </c>
      <c r="M85" s="86"/>
      <c r="N85" s="78"/>
      <c r="O85" s="22" t="s">
        <v>12</v>
      </c>
      <c r="P85" s="86"/>
      <c r="Q85" s="78"/>
      <c r="R85" s="22" t="s">
        <v>12</v>
      </c>
      <c r="S85" s="28"/>
      <c r="T85" s="66"/>
      <c r="U85" s="67"/>
    </row>
    <row r="86" spans="1:21" s="29" customFormat="1" ht="18" customHeight="1">
      <c r="A86" s="46">
        <v>84</v>
      </c>
      <c r="B86" s="104" t="s">
        <v>49</v>
      </c>
      <c r="C86" s="105"/>
      <c r="D86" s="46" t="str">
        <f>IF(G55=I55,CONCATENATE("Perdant Match ",A55),IF(G55&lt;I55,D55,F55))</f>
        <v>Perdant Match 53</v>
      </c>
      <c r="E86" s="46" t="s">
        <v>5</v>
      </c>
      <c r="F86" s="46" t="str">
        <f>IF(G56=I56,CONCATENATE("Perdant Match ",A56),IF(G56&lt;I56,D56,F56))</f>
        <v>Perdant Match 54</v>
      </c>
      <c r="G86" s="22">
        <f t="shared" si="10"/>
      </c>
      <c r="H86" s="22" t="s">
        <v>12</v>
      </c>
      <c r="I86" s="22">
        <f t="shared" si="11"/>
      </c>
      <c r="J86" s="142">
        <f t="shared" si="12"/>
        <v>0</v>
      </c>
      <c r="K86" s="143"/>
      <c r="L86" s="46" t="s">
        <v>12</v>
      </c>
      <c r="M86" s="144"/>
      <c r="N86" s="143"/>
      <c r="O86" s="46" t="s">
        <v>12</v>
      </c>
      <c r="P86" s="144"/>
      <c r="Q86" s="143"/>
      <c r="R86" s="46" t="s">
        <v>12</v>
      </c>
      <c r="S86" s="146"/>
      <c r="T86" s="68"/>
      <c r="U86" s="69"/>
    </row>
    <row r="87" spans="1:21" s="29" customFormat="1" ht="18" customHeight="1">
      <c r="A87" s="31">
        <v>85</v>
      </c>
      <c r="B87" s="48" t="s">
        <v>36</v>
      </c>
      <c r="C87" s="97"/>
      <c r="D87" s="31" t="str">
        <f>IF(G69=I69,CONCATENATE("Perdant Match ",A69),IF(G69&lt;I69,D69,F69))</f>
        <v>Perdant Match 67</v>
      </c>
      <c r="E87" s="31" t="s">
        <v>5</v>
      </c>
      <c r="F87" s="31" t="str">
        <f>IF(G70=I70,CONCATENATE("Perdant Match ",A70),IF(G70&lt;I70,D70,F70))</f>
        <v>Perdant Match 68</v>
      </c>
      <c r="G87" s="22">
        <f t="shared" si="10"/>
      </c>
      <c r="H87" s="22" t="s">
        <v>12</v>
      </c>
      <c r="I87" s="22">
        <f t="shared" si="11"/>
      </c>
      <c r="J87" s="58">
        <f t="shared" si="12"/>
        <v>0</v>
      </c>
      <c r="K87" s="82"/>
      <c r="L87" s="31" t="s">
        <v>12</v>
      </c>
      <c r="M87" s="90"/>
      <c r="N87" s="82"/>
      <c r="O87" s="31" t="s">
        <v>12</v>
      </c>
      <c r="P87" s="90"/>
      <c r="Q87" s="82"/>
      <c r="R87" s="31" t="s">
        <v>12</v>
      </c>
      <c r="S87" s="133"/>
      <c r="T87" s="72"/>
      <c r="U87" s="73"/>
    </row>
    <row r="88" spans="1:21" s="29" customFormat="1" ht="18" customHeight="1">
      <c r="A88" s="22">
        <v>86</v>
      </c>
      <c r="B88" s="25" t="s">
        <v>37</v>
      </c>
      <c r="C88" s="93"/>
      <c r="D88" s="22" t="str">
        <f>IF(G75=I75,CONCATENATE("Perdant Match ",A75),IF(G75&lt;I75,D75,F75))</f>
        <v>Perdant Match 73</v>
      </c>
      <c r="E88" s="22" t="s">
        <v>5</v>
      </c>
      <c r="F88" s="22" t="str">
        <f>IF(G76=I76,CONCATENATE("Perdant Match ",A76),IF(G76&lt;I76,D76,F76))</f>
        <v>Perdant Match 74</v>
      </c>
      <c r="G88" s="22">
        <f t="shared" si="10"/>
      </c>
      <c r="H88" s="22" t="s">
        <v>12</v>
      </c>
      <c r="I88" s="22">
        <f t="shared" si="11"/>
      </c>
      <c r="J88" s="56">
        <f t="shared" si="12"/>
        <v>0</v>
      </c>
      <c r="K88" s="78"/>
      <c r="L88" s="22" t="s">
        <v>12</v>
      </c>
      <c r="M88" s="86"/>
      <c r="N88" s="78"/>
      <c r="O88" s="22" t="s">
        <v>12</v>
      </c>
      <c r="P88" s="86"/>
      <c r="Q88" s="78"/>
      <c r="R88" s="22" t="s">
        <v>12</v>
      </c>
      <c r="S88" s="28"/>
      <c r="T88" s="66"/>
      <c r="U88" s="67"/>
    </row>
    <row r="89" spans="1:21" s="29" customFormat="1" ht="18" customHeight="1">
      <c r="A89" s="22">
        <v>87</v>
      </c>
      <c r="B89" s="25" t="s">
        <v>38</v>
      </c>
      <c r="C89" s="93"/>
      <c r="D89" s="22" t="str">
        <f>IF(G75=I75,CONCATENATE("Vainqueur Match ",A75),IF(G75&gt;I75,D75,F75))</f>
        <v>Vainqueur Match 73</v>
      </c>
      <c r="E89" s="22" t="s">
        <v>5</v>
      </c>
      <c r="F89" s="22" t="str">
        <f>IF(G76=I76,CONCATENATE("Vainqueur Match ",A76),IF(G76&gt;I76,D76,F76))</f>
        <v>Vainqueur Match 74</v>
      </c>
      <c r="G89" s="22">
        <f t="shared" si="10"/>
      </c>
      <c r="H89" s="22" t="s">
        <v>12</v>
      </c>
      <c r="I89" s="22">
        <f t="shared" si="11"/>
      </c>
      <c r="J89" s="56">
        <f t="shared" si="12"/>
        <v>0</v>
      </c>
      <c r="K89" s="78"/>
      <c r="L89" s="22" t="s">
        <v>12</v>
      </c>
      <c r="M89" s="86"/>
      <c r="N89" s="78"/>
      <c r="O89" s="22" t="s">
        <v>12</v>
      </c>
      <c r="P89" s="86"/>
      <c r="Q89" s="78"/>
      <c r="R89" s="22" t="s">
        <v>12</v>
      </c>
      <c r="S89" s="28"/>
      <c r="T89" s="66"/>
      <c r="U89" s="67"/>
    </row>
    <row r="90" spans="1:21" s="29" customFormat="1" ht="18" customHeight="1">
      <c r="A90" s="22">
        <v>88</v>
      </c>
      <c r="B90" s="25" t="s">
        <v>40</v>
      </c>
      <c r="C90" s="93"/>
      <c r="D90" s="22" t="str">
        <f>IF(G77=I77,CONCATENATE("Perdant Match ",A77),IF(G77&lt;I77,D77,F77))</f>
        <v>Perdant Match 75</v>
      </c>
      <c r="E90" s="22" t="s">
        <v>5</v>
      </c>
      <c r="F90" s="22" t="str">
        <f>IF(G78=I78,CONCATENATE("Perdant Match ",A78),IF(G78&lt;I78,D78,F78))</f>
        <v>Perdant Match 76</v>
      </c>
      <c r="G90" s="22">
        <f t="shared" si="10"/>
      </c>
      <c r="H90" s="22" t="s">
        <v>12</v>
      </c>
      <c r="I90" s="22">
        <f t="shared" si="11"/>
      </c>
      <c r="J90" s="56">
        <f aca="true" t="shared" si="13" ref="J90:J97">SUM(U90-T90)</f>
        <v>0</v>
      </c>
      <c r="K90" s="78"/>
      <c r="L90" s="22" t="s">
        <v>12</v>
      </c>
      <c r="M90" s="86"/>
      <c r="N90" s="78"/>
      <c r="O90" s="22" t="s">
        <v>12</v>
      </c>
      <c r="P90" s="86"/>
      <c r="Q90" s="78"/>
      <c r="R90" s="22" t="s">
        <v>12</v>
      </c>
      <c r="S90" s="28"/>
      <c r="T90" s="66"/>
      <c r="U90" s="67"/>
    </row>
    <row r="91" spans="1:21" s="29" customFormat="1" ht="18" customHeight="1">
      <c r="A91" s="22">
        <v>89</v>
      </c>
      <c r="B91" s="25" t="s">
        <v>41</v>
      </c>
      <c r="C91" s="93"/>
      <c r="D91" s="22" t="str">
        <f>IF(G77=I77,CONCATENATE("Vainqueur Match ",A77),IF(G77&gt;I77,D77,F77))</f>
        <v>Vainqueur Match 75</v>
      </c>
      <c r="E91" s="22" t="s">
        <v>5</v>
      </c>
      <c r="F91" s="22" t="str">
        <f>IF(G78=I78,CONCATENATE("Vainqueur Match ",A78),IF(G78&gt;I78,D78,F78))</f>
        <v>Vainqueur Match 76</v>
      </c>
      <c r="G91" s="22">
        <f t="shared" si="10"/>
      </c>
      <c r="H91" s="22" t="s">
        <v>12</v>
      </c>
      <c r="I91" s="22">
        <f t="shared" si="11"/>
      </c>
      <c r="J91" s="56">
        <f t="shared" si="13"/>
        <v>0</v>
      </c>
      <c r="K91" s="78"/>
      <c r="L91" s="22" t="s">
        <v>12</v>
      </c>
      <c r="M91" s="86"/>
      <c r="N91" s="78"/>
      <c r="O91" s="22" t="s">
        <v>12</v>
      </c>
      <c r="P91" s="86"/>
      <c r="Q91" s="78"/>
      <c r="R91" s="22" t="s">
        <v>12</v>
      </c>
      <c r="S91" s="28"/>
      <c r="T91" s="66"/>
      <c r="U91" s="67"/>
    </row>
    <row r="92" spans="1:21" s="29" customFormat="1" ht="18" customHeight="1">
      <c r="A92" s="22">
        <v>90</v>
      </c>
      <c r="B92" s="25" t="s">
        <v>42</v>
      </c>
      <c r="C92" s="93"/>
      <c r="D92" s="22" t="str">
        <f>IF(G79=I79,CONCATENATE("Perdant Match ",A79),IF(G79&lt;I79,D79,F79))</f>
        <v>Perdant Match 77</v>
      </c>
      <c r="E92" s="22" t="s">
        <v>5</v>
      </c>
      <c r="F92" s="22" t="str">
        <f>IF(G80=I80,CONCATENATE("Perdant Match ",A80),IF(G80&lt;I80,D80,F80))</f>
        <v>Perdant Match 78</v>
      </c>
      <c r="G92" s="22">
        <f t="shared" si="10"/>
      </c>
      <c r="H92" s="22" t="s">
        <v>12</v>
      </c>
      <c r="I92" s="22">
        <f t="shared" si="11"/>
      </c>
      <c r="J92" s="56">
        <f t="shared" si="13"/>
        <v>0</v>
      </c>
      <c r="K92" s="78"/>
      <c r="L92" s="22" t="s">
        <v>12</v>
      </c>
      <c r="M92" s="86"/>
      <c r="N92" s="78"/>
      <c r="O92" s="22" t="s">
        <v>12</v>
      </c>
      <c r="P92" s="86"/>
      <c r="Q92" s="78"/>
      <c r="R92" s="22" t="s">
        <v>12</v>
      </c>
      <c r="S92" s="28"/>
      <c r="T92" s="66"/>
      <c r="U92" s="67"/>
    </row>
    <row r="93" spans="1:21" s="29" customFormat="1" ht="18" customHeight="1">
      <c r="A93" s="22">
        <v>91</v>
      </c>
      <c r="B93" s="25" t="s">
        <v>43</v>
      </c>
      <c r="C93" s="93"/>
      <c r="D93" s="22" t="str">
        <f>IF(G79=I79,CONCATENATE("Vainqueur Match ",A79),IF(G79&gt;I79,D79,F79))</f>
        <v>Vainqueur Match 77</v>
      </c>
      <c r="E93" s="22" t="s">
        <v>5</v>
      </c>
      <c r="F93" s="22" t="str">
        <f>IF(G80=I80,CONCATENATE("Vainqueur Match ",A80),IF(G80&gt;I80,D80,F80))</f>
        <v>Vainqueur Match 78</v>
      </c>
      <c r="G93" s="22">
        <f t="shared" si="10"/>
      </c>
      <c r="H93" s="22" t="s">
        <v>12</v>
      </c>
      <c r="I93" s="22">
        <f t="shared" si="11"/>
      </c>
      <c r="J93" s="56">
        <f t="shared" si="13"/>
        <v>0</v>
      </c>
      <c r="K93" s="78"/>
      <c r="L93" s="22" t="s">
        <v>12</v>
      </c>
      <c r="M93" s="86"/>
      <c r="N93" s="78"/>
      <c r="O93" s="22" t="s">
        <v>12</v>
      </c>
      <c r="P93" s="86"/>
      <c r="Q93" s="78"/>
      <c r="R93" s="22" t="s">
        <v>12</v>
      </c>
      <c r="S93" s="28"/>
      <c r="T93" s="66"/>
      <c r="U93" s="67"/>
    </row>
    <row r="94" spans="1:21" s="29" customFormat="1" ht="18" customHeight="1">
      <c r="A94" s="22">
        <v>92</v>
      </c>
      <c r="B94" s="25" t="s">
        <v>44</v>
      </c>
      <c r="C94" s="93"/>
      <c r="D94" s="22" t="str">
        <f>IF(G68=I68,CONCATENATE("Perdant Match ",A68),IF(G68&lt;I68,D68,F68))</f>
        <v>Perdant Match 66</v>
      </c>
      <c r="E94" s="22" t="s">
        <v>5</v>
      </c>
      <c r="F94" s="22" t="str">
        <f>IF(G67=I67,CONCATENATE("Perdant Match ",A67),IF(G67&lt;I67,D67,F67))</f>
        <v>Perdant Match 65</v>
      </c>
      <c r="G94" s="22">
        <f t="shared" si="10"/>
      </c>
      <c r="H94" s="22" t="s">
        <v>12</v>
      </c>
      <c r="I94" s="22">
        <f t="shared" si="11"/>
      </c>
      <c r="J94" s="56">
        <f t="shared" si="13"/>
        <v>0</v>
      </c>
      <c r="K94" s="78"/>
      <c r="L94" s="22" t="s">
        <v>12</v>
      </c>
      <c r="M94" s="86"/>
      <c r="N94" s="78"/>
      <c r="O94" s="22" t="s">
        <v>12</v>
      </c>
      <c r="P94" s="86"/>
      <c r="Q94" s="78"/>
      <c r="R94" s="22" t="s">
        <v>12</v>
      </c>
      <c r="S94" s="28"/>
      <c r="T94" s="66"/>
      <c r="U94" s="67"/>
    </row>
    <row r="95" spans="1:21" s="29" customFormat="1" ht="18" customHeight="1">
      <c r="A95" s="22">
        <v>93</v>
      </c>
      <c r="B95" s="25" t="s">
        <v>45</v>
      </c>
      <c r="C95" s="93"/>
      <c r="D95" s="22" t="str">
        <f>IF(G71=I71,CONCATENATE("Perdant Match ",A71),IF(G71&lt;I71,D71,F71))</f>
        <v>Perdant Match 69</v>
      </c>
      <c r="E95" s="22" t="s">
        <v>5</v>
      </c>
      <c r="F95" s="22" t="str">
        <f>IF(G72=I72,CONCATENATE("Perdant Match ",A72),IF(G72&lt;I72,D72,F72))</f>
        <v>Perdant Match 70</v>
      </c>
      <c r="G95" s="22">
        <f t="shared" si="10"/>
      </c>
      <c r="H95" s="22" t="s">
        <v>12</v>
      </c>
      <c r="I95" s="22">
        <f t="shared" si="11"/>
      </c>
      <c r="J95" s="56">
        <f t="shared" si="13"/>
        <v>0</v>
      </c>
      <c r="K95" s="78"/>
      <c r="L95" s="22" t="s">
        <v>12</v>
      </c>
      <c r="M95" s="86"/>
      <c r="N95" s="78"/>
      <c r="O95" s="22" t="s">
        <v>12</v>
      </c>
      <c r="P95" s="86"/>
      <c r="Q95" s="78"/>
      <c r="R95" s="22" t="s">
        <v>12</v>
      </c>
      <c r="S95" s="28"/>
      <c r="T95" s="66"/>
      <c r="U95" s="67"/>
    </row>
    <row r="96" spans="1:21" s="29" customFormat="1" ht="18" customHeight="1">
      <c r="A96" s="22">
        <v>94</v>
      </c>
      <c r="B96" s="25" t="s">
        <v>46</v>
      </c>
      <c r="C96" s="93"/>
      <c r="D96" s="22" t="str">
        <f>IF(G81=I81,CONCATENATE("Perdant Match ",A81),IF(G81&lt;I81,D81,F81))</f>
        <v>Perdant Match 79</v>
      </c>
      <c r="E96" s="22" t="s">
        <v>5</v>
      </c>
      <c r="F96" s="22" t="str">
        <f>IF(G82=I82,CONCATENATE("Perdant Match ",A82),IF(G82&lt;I82,D82,F82))</f>
        <v>Perdant Match 80</v>
      </c>
      <c r="G96" s="22">
        <f t="shared" si="10"/>
      </c>
      <c r="H96" s="22" t="s">
        <v>12</v>
      </c>
      <c r="I96" s="22">
        <f t="shared" si="11"/>
      </c>
      <c r="J96" s="56">
        <f t="shared" si="13"/>
        <v>0</v>
      </c>
      <c r="K96" s="78"/>
      <c r="L96" s="22" t="s">
        <v>12</v>
      </c>
      <c r="M96" s="86"/>
      <c r="N96" s="78"/>
      <c r="O96" s="22" t="s">
        <v>12</v>
      </c>
      <c r="P96" s="86"/>
      <c r="Q96" s="78"/>
      <c r="R96" s="22" t="s">
        <v>12</v>
      </c>
      <c r="S96" s="28"/>
      <c r="T96" s="66"/>
      <c r="U96" s="67"/>
    </row>
    <row r="97" spans="1:21" s="29" customFormat="1" ht="18" customHeight="1" thickBot="1">
      <c r="A97" s="50">
        <v>95</v>
      </c>
      <c r="B97" s="51" t="s">
        <v>47</v>
      </c>
      <c r="C97" s="98"/>
      <c r="D97" s="50" t="str">
        <f>IF(G81=I81,CONCATENATE("Vainqueur Match ",A81),IF(G81&gt;I81,D81,F81))</f>
        <v>Vainqueur Match 79</v>
      </c>
      <c r="E97" s="50" t="s">
        <v>5</v>
      </c>
      <c r="F97" s="50" t="str">
        <f>IF(G82=I82,CONCATENATE("Vainqueur Match ",A82),IF(G82&gt;I82,D82,F82))</f>
        <v>Vainqueur Match 80</v>
      </c>
      <c r="G97" s="50">
        <f t="shared" si="10"/>
      </c>
      <c r="H97" s="50" t="s">
        <v>12</v>
      </c>
      <c r="I97" s="50">
        <f t="shared" si="11"/>
      </c>
      <c r="J97" s="59">
        <f t="shared" si="13"/>
        <v>0</v>
      </c>
      <c r="K97" s="83"/>
      <c r="L97" s="50" t="s">
        <v>12</v>
      </c>
      <c r="M97" s="91"/>
      <c r="N97" s="83"/>
      <c r="O97" s="50" t="s">
        <v>12</v>
      </c>
      <c r="P97" s="91"/>
      <c r="Q97" s="83"/>
      <c r="R97" s="50" t="s">
        <v>12</v>
      </c>
      <c r="S97" s="52"/>
      <c r="T97" s="74"/>
      <c r="U97" s="75"/>
    </row>
    <row r="98" spans="7:10" ht="18" customHeight="1" thickTop="1">
      <c r="G98" s="32"/>
      <c r="H98" s="32"/>
      <c r="I98" s="32"/>
      <c r="J98" s="32"/>
    </row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</sheetData>
  <sheetProtection sheet="1"/>
  <printOptions horizontalCentered="1" verticalCentered="1"/>
  <pageMargins left="0" right="0" top="0" bottom="0" header="0" footer="0"/>
  <pageSetup horizontalDpi="300" verticalDpi="300" orientation="portrait" paperSize="9" scale="59" r:id="rId1"/>
  <rowBreaks count="1" manualBreakCount="1">
    <brk id="51" max="20" man="1"/>
  </rowBreaks>
  <ignoredErrors>
    <ignoredError sqref="F58:F59 D87 F87:F90 D91:D92 F91:F92 D89:D90 F84 D69:D7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216"/>
  <sheetViews>
    <sheetView zoomScalePageLayoutView="0" workbookViewId="0" topLeftCell="A112">
      <selection activeCell="L154" sqref="L154"/>
    </sheetView>
  </sheetViews>
  <sheetFormatPr defaultColWidth="11.421875" defaultRowHeight="12.75"/>
  <cols>
    <col min="1" max="1" width="11.421875" style="151" customWidth="1"/>
    <col min="2" max="2" width="4.7109375" style="151" customWidth="1"/>
    <col min="3" max="3" width="12.421875" style="151" bestFit="1" customWidth="1"/>
    <col min="4" max="13" width="12.7109375" style="151" bestFit="1" customWidth="1"/>
    <col min="14" max="16384" width="11.421875" style="151" customWidth="1"/>
  </cols>
  <sheetData>
    <row r="1" spans="6:10" ht="12.75" customHeight="1">
      <c r="F1" s="270" t="s">
        <v>151</v>
      </c>
      <c r="G1" s="270"/>
      <c r="H1" s="270"/>
      <c r="I1" s="270"/>
      <c r="J1" s="271"/>
    </row>
    <row r="2" spans="6:10" ht="12.75" customHeight="1">
      <c r="F2" s="270"/>
      <c r="G2" s="270"/>
      <c r="H2" s="270"/>
      <c r="I2" s="270"/>
      <c r="J2" s="271"/>
    </row>
    <row r="3" spans="6:10" ht="12.75">
      <c r="F3" s="271"/>
      <c r="G3" s="271"/>
      <c r="H3" s="271"/>
      <c r="I3" s="271"/>
      <c r="J3" s="271"/>
    </row>
    <row r="8" spans="1:13" ht="12.75">
      <c r="A8" s="152"/>
      <c r="C8" s="152"/>
      <c r="D8" s="152"/>
      <c r="E8" s="152"/>
      <c r="F8" s="152"/>
      <c r="G8" s="153"/>
      <c r="H8" s="153"/>
      <c r="I8" s="153"/>
      <c r="J8" s="153"/>
      <c r="K8" s="153"/>
      <c r="L8" s="153"/>
      <c r="M8" s="153"/>
    </row>
    <row r="9" spans="1:13" ht="12.75">
      <c r="A9" s="152"/>
      <c r="C9" s="152" t="str">
        <f>CONCATENATE(Matchs_30!D16)</f>
        <v>Rang 1</v>
      </c>
      <c r="D9" s="152"/>
      <c r="E9" s="152"/>
      <c r="F9" s="152"/>
      <c r="G9" s="153"/>
      <c r="H9" s="153"/>
      <c r="I9" s="153"/>
      <c r="J9" s="153"/>
      <c r="K9" s="153"/>
      <c r="L9" s="153"/>
      <c r="M9" s="153"/>
    </row>
    <row r="10" spans="1:14" ht="12.75">
      <c r="A10" s="152"/>
      <c r="C10" s="154"/>
      <c r="D10" s="152"/>
      <c r="E10" s="152"/>
      <c r="F10" s="152"/>
      <c r="G10" s="153"/>
      <c r="H10" s="153"/>
      <c r="I10" s="153"/>
      <c r="J10" s="153"/>
      <c r="K10" s="153"/>
      <c r="L10" s="153"/>
      <c r="M10" s="155" t="str">
        <f>CONCATENATE(Matchs_30!D30)</f>
        <v>Perdant Match 1</v>
      </c>
      <c r="N10" s="156"/>
    </row>
    <row r="11" spans="1:14" ht="12.75">
      <c r="A11" s="157"/>
      <c r="C11" s="158" t="s">
        <v>78</v>
      </c>
      <c r="D11" s="155" t="str">
        <f>CONCATENATE(Matchs_30!D38)</f>
        <v>Vainqueur Match 15</v>
      </c>
      <c r="E11" s="152"/>
      <c r="F11" s="152"/>
      <c r="G11" s="153"/>
      <c r="H11" s="153"/>
      <c r="I11" s="153"/>
      <c r="J11" s="153"/>
      <c r="K11" s="153"/>
      <c r="L11" s="153"/>
      <c r="M11" s="159"/>
      <c r="N11" s="156"/>
    </row>
    <row r="12" spans="1:14" ht="12.75">
      <c r="A12" s="157" t="str">
        <f>CONCATENATE(Matchs_30!D2)</f>
        <v>Rang 17</v>
      </c>
      <c r="C12" s="160"/>
      <c r="D12" s="154"/>
      <c r="E12" s="152"/>
      <c r="F12" s="152"/>
      <c r="G12" s="153"/>
      <c r="H12" s="153"/>
      <c r="I12" s="153"/>
      <c r="J12" s="153"/>
      <c r="K12" s="153"/>
      <c r="L12" s="161" t="str">
        <f>CONCATENATE(Matchs_30!D48)</f>
        <v>Vainqueur Match 29</v>
      </c>
      <c r="M12" s="162" t="s">
        <v>59</v>
      </c>
      <c r="N12" s="156"/>
    </row>
    <row r="13" spans="1:14" ht="12.75">
      <c r="A13" s="163" t="s">
        <v>58</v>
      </c>
      <c r="B13" s="164"/>
      <c r="C13" s="176" t="str">
        <f>CONCATENATE(Matchs_30!F16)</f>
        <v>Vainqueur Match 1</v>
      </c>
      <c r="D13" s="160"/>
      <c r="E13" s="152"/>
      <c r="F13" s="152"/>
      <c r="G13" s="153"/>
      <c r="H13" s="153"/>
      <c r="I13" s="153"/>
      <c r="J13" s="153"/>
      <c r="K13" s="153"/>
      <c r="L13" s="166"/>
      <c r="M13" s="167"/>
      <c r="N13" s="168"/>
    </row>
    <row r="14" spans="1:14" ht="12.75">
      <c r="A14" s="169" t="str">
        <f>CONCATENATE(Matchs_30!F2)</f>
        <v>Rang 16</v>
      </c>
      <c r="B14" s="170"/>
      <c r="C14" s="171"/>
      <c r="D14" s="160"/>
      <c r="E14" s="152"/>
      <c r="F14" s="152"/>
      <c r="G14" s="153"/>
      <c r="H14" s="153"/>
      <c r="I14" s="153"/>
      <c r="J14" s="153"/>
      <c r="K14" s="153"/>
      <c r="L14" s="172"/>
      <c r="M14" s="173" t="str">
        <f>CONCATENATE(Matchs_30!F30)</f>
        <v>Perdant Match 22</v>
      </c>
      <c r="N14" s="153"/>
    </row>
    <row r="15" spans="1:14" ht="12.75">
      <c r="A15" s="157"/>
      <c r="C15" s="152"/>
      <c r="D15" s="158">
        <v>37</v>
      </c>
      <c r="E15" s="155" t="str">
        <f>CONCATENATE(Matchs_30!D65)</f>
        <v>Vainqueur Match 37</v>
      </c>
      <c r="F15" s="152"/>
      <c r="G15" s="153"/>
      <c r="H15" s="153"/>
      <c r="I15" s="153"/>
      <c r="J15" s="153"/>
      <c r="K15" s="153"/>
      <c r="L15" s="172"/>
      <c r="M15" s="171"/>
      <c r="N15" s="153"/>
    </row>
    <row r="16" spans="1:14" ht="12.75">
      <c r="A16" s="157" t="str">
        <f>CONCATENATE(Matchs_30!D3)</f>
        <v>Rang 9</v>
      </c>
      <c r="C16" s="152"/>
      <c r="D16" s="160"/>
      <c r="E16" s="154"/>
      <c r="F16" s="152"/>
      <c r="G16" s="153"/>
      <c r="H16" s="153"/>
      <c r="I16" s="153"/>
      <c r="J16" s="153"/>
      <c r="K16" s="161" t="str">
        <f>CONCATENATE(Matchs_30!D57)</f>
        <v>Vainqueur Match 47</v>
      </c>
      <c r="L16" s="174" t="s">
        <v>85</v>
      </c>
      <c r="M16" s="153"/>
      <c r="N16" s="175" t="str">
        <f>CONCATENATE(Matchs_30!D24)</f>
        <v>Perdant Match 2</v>
      </c>
    </row>
    <row r="17" spans="1:14" ht="12.75">
      <c r="A17" s="163" t="s">
        <v>60</v>
      </c>
      <c r="B17" s="164"/>
      <c r="C17" s="175" t="str">
        <f>CONCATENATE(Matchs_30!D17)</f>
        <v>Vainqueur Match 2</v>
      </c>
      <c r="D17" s="160"/>
      <c r="E17" s="160"/>
      <c r="F17" s="152"/>
      <c r="G17" s="153"/>
      <c r="H17" s="153"/>
      <c r="I17" s="153"/>
      <c r="J17" s="153"/>
      <c r="K17" s="166"/>
      <c r="L17" s="172"/>
      <c r="M17" s="153"/>
      <c r="N17" s="159"/>
    </row>
    <row r="18" spans="1:14" ht="12.75">
      <c r="A18" s="169" t="str">
        <f>CONCATENATE(Matchs_30!F3)</f>
        <v>Rang 24</v>
      </c>
      <c r="B18" s="170"/>
      <c r="C18" s="154"/>
      <c r="D18" s="160"/>
      <c r="E18" s="160"/>
      <c r="F18" s="152"/>
      <c r="G18" s="153"/>
      <c r="H18" s="153"/>
      <c r="I18" s="155" t="str">
        <f>CONCATENATE(Matchs_30!D71)</f>
        <v>Perdant Match 64</v>
      </c>
      <c r="J18" s="153"/>
      <c r="K18" s="172"/>
      <c r="L18" s="167"/>
      <c r="M18" s="161" t="str">
        <f>CONCATENATE(Matchs_30!D31)</f>
        <v>Vainqueur Match 23</v>
      </c>
      <c r="N18" s="174" t="s">
        <v>75</v>
      </c>
    </row>
    <row r="19" spans="1:14" ht="12.75">
      <c r="A19" s="157"/>
      <c r="C19" s="158" t="s">
        <v>84</v>
      </c>
      <c r="D19" s="176" t="str">
        <f>CONCATENATE(Matchs_30!F38)</f>
        <v>Vainqueur Match 16</v>
      </c>
      <c r="E19" s="160"/>
      <c r="F19" s="152"/>
      <c r="G19" s="153"/>
      <c r="H19" s="153"/>
      <c r="I19" s="159"/>
      <c r="J19" s="153"/>
      <c r="K19" s="177"/>
      <c r="L19" s="172"/>
      <c r="M19" s="166"/>
      <c r="N19" s="167"/>
    </row>
    <row r="20" spans="1:14" ht="12.75">
      <c r="A20" s="157" t="str">
        <f>CONCATENATE(Matchs_30!D4)</f>
        <v>Rang 25</v>
      </c>
      <c r="C20" s="160"/>
      <c r="D20" s="171"/>
      <c r="E20" s="160"/>
      <c r="F20" s="152"/>
      <c r="G20" s="178" t="s">
        <v>15</v>
      </c>
      <c r="H20" s="153"/>
      <c r="I20" s="172"/>
      <c r="J20" s="161" t="str">
        <f>CONCATENATE(Matchs_30!D67)</f>
        <v>Vainqueur Match 55</v>
      </c>
      <c r="K20" s="158" t="s">
        <v>67</v>
      </c>
      <c r="L20" s="179" t="str">
        <f>CONCATENATE(Matchs_30!F48)</f>
        <v>Vainqueur Match 30</v>
      </c>
      <c r="M20" s="158" t="s">
        <v>71</v>
      </c>
      <c r="N20" s="173" t="str">
        <f>CONCATENATE(Matchs_30!F24)</f>
        <v>Perdant Match 3</v>
      </c>
    </row>
    <row r="21" spans="1:14" ht="12.75">
      <c r="A21" s="163" t="s">
        <v>65</v>
      </c>
      <c r="B21" s="164"/>
      <c r="C21" s="176" t="str">
        <f>CONCATENATE(Matchs_30!F17)</f>
        <v>Vainqueur Match 3</v>
      </c>
      <c r="D21" s="152"/>
      <c r="E21" s="160"/>
      <c r="F21" s="152"/>
      <c r="G21" s="180"/>
      <c r="H21" s="153"/>
      <c r="I21" s="172"/>
      <c r="J21" s="166"/>
      <c r="K21" s="172"/>
      <c r="L21" s="154"/>
      <c r="M21" s="167"/>
      <c r="N21" s="171"/>
    </row>
    <row r="22" spans="1:14" ht="12.75">
      <c r="A22" s="169" t="str">
        <f>CONCATENATE(Matchs_30!F4)</f>
        <v>Rang 8</v>
      </c>
      <c r="B22" s="170"/>
      <c r="C22" s="171"/>
      <c r="D22" s="152"/>
      <c r="E22" s="181"/>
      <c r="F22" s="152"/>
      <c r="G22" s="153"/>
      <c r="H22" s="153"/>
      <c r="I22" s="182"/>
      <c r="J22" s="172"/>
      <c r="K22" s="167"/>
      <c r="L22" s="153"/>
      <c r="M22" s="173" t="str">
        <f>CONCATENATE(Matchs_30!F31)</f>
        <v>Perdant Match 21</v>
      </c>
      <c r="N22" s="153"/>
    </row>
    <row r="23" spans="1:14" ht="12.75">
      <c r="A23" s="157"/>
      <c r="C23" s="152"/>
      <c r="D23" s="152"/>
      <c r="E23" s="158">
        <v>63</v>
      </c>
      <c r="F23" s="155" t="str">
        <f>CONCATENATE(Matchs_30!D81)</f>
        <v>Vainqueur Match 63</v>
      </c>
      <c r="H23" s="161" t="str">
        <f>CONCATENATE(Matchs_30!F81)</f>
        <v>Vainqueur Match 69</v>
      </c>
      <c r="I23" s="158" t="s">
        <v>103</v>
      </c>
      <c r="J23" s="172"/>
      <c r="K23" s="172"/>
      <c r="L23" s="153"/>
      <c r="M23" s="171"/>
      <c r="N23" s="153"/>
    </row>
    <row r="24" spans="1:14" ht="12.75">
      <c r="A24" s="157" t="str">
        <f>CONCATENATE(Matchs_30!D5)</f>
        <v>Rang 5</v>
      </c>
      <c r="C24" s="152"/>
      <c r="D24" s="152"/>
      <c r="E24" s="160"/>
      <c r="F24" s="171"/>
      <c r="G24" s="183" t="s">
        <v>131</v>
      </c>
      <c r="H24" s="154"/>
      <c r="I24" s="172"/>
      <c r="J24" s="172"/>
      <c r="K24" s="173" t="str">
        <f>CONCATENATE(Matchs_30!F57)</f>
        <v>Perdant Match 38</v>
      </c>
      <c r="L24" s="153"/>
      <c r="M24" s="153"/>
      <c r="N24" s="175" t="str">
        <f>CONCATENATE(Matchs_30!D25)</f>
        <v>Perdant Match 4</v>
      </c>
    </row>
    <row r="25" spans="1:14" ht="12.75">
      <c r="A25" s="163" t="s">
        <v>70</v>
      </c>
      <c r="B25" s="164"/>
      <c r="C25" s="175" t="str">
        <f>CONCATENATE(Matchs_30!D18)</f>
        <v>Vainqueur Match 4</v>
      </c>
      <c r="D25" s="152"/>
      <c r="E25" s="160"/>
      <c r="F25" s="152"/>
      <c r="H25" s="153"/>
      <c r="I25" s="167"/>
      <c r="J25" s="172"/>
      <c r="K25" s="171"/>
      <c r="L25" s="153"/>
      <c r="M25" s="153"/>
      <c r="N25" s="159"/>
    </row>
    <row r="26" spans="1:14" ht="12.75">
      <c r="A26" s="169" t="str">
        <f>CONCATENATE(Matchs_30!F5)</f>
        <v>Rang 28</v>
      </c>
      <c r="B26" s="170"/>
      <c r="C26" s="154"/>
      <c r="D26" s="152"/>
      <c r="E26" s="160"/>
      <c r="F26" s="152"/>
      <c r="G26" s="153"/>
      <c r="H26" s="153"/>
      <c r="I26" s="172"/>
      <c r="J26" s="172"/>
      <c r="K26" s="153"/>
      <c r="L26" s="153"/>
      <c r="M26" s="161" t="str">
        <f>CONCATENATE(Matchs_30!D32)</f>
        <v>Vainqueur Match 24</v>
      </c>
      <c r="N26" s="174" t="s">
        <v>79</v>
      </c>
    </row>
    <row r="27" spans="1:14" ht="12.75">
      <c r="A27" s="157"/>
      <c r="C27" s="158" t="s">
        <v>91</v>
      </c>
      <c r="D27" s="155" t="str">
        <f>CONCATENATE(Matchs_30!D39)</f>
        <v>Vainqueur Match 17</v>
      </c>
      <c r="E27" s="160"/>
      <c r="F27" s="152"/>
      <c r="G27" s="153"/>
      <c r="H27" s="153"/>
      <c r="I27" s="172"/>
      <c r="J27" s="172"/>
      <c r="K27" s="153"/>
      <c r="L27" s="153"/>
      <c r="M27" s="166"/>
      <c r="N27" s="167"/>
    </row>
    <row r="28" spans="1:14" ht="12.75">
      <c r="A28" s="157" t="str">
        <f>CONCATENATE(Matchs_30!D6)</f>
        <v>Rang 21</v>
      </c>
      <c r="C28" s="160"/>
      <c r="D28" s="154"/>
      <c r="E28" s="160"/>
      <c r="F28" s="152"/>
      <c r="G28" s="153"/>
      <c r="H28" s="153"/>
      <c r="I28" s="179" t="str">
        <f>CONCATENATE(Matchs_30!F71)</f>
        <v>Vainqueur Match 65</v>
      </c>
      <c r="J28" s="174">
        <v>65</v>
      </c>
      <c r="K28" s="153"/>
      <c r="L28" s="161" t="str">
        <f>CONCATENATE(Matchs_30!D49)</f>
        <v>Vainqueur Match 31</v>
      </c>
      <c r="M28" s="158" t="s">
        <v>81</v>
      </c>
      <c r="N28" s="173" t="str">
        <f>CONCATENATE(Matchs_30!F25)</f>
        <v>Perdant Match 5</v>
      </c>
    </row>
    <row r="29" spans="1:14" ht="12.75">
      <c r="A29" s="163" t="s">
        <v>72</v>
      </c>
      <c r="B29" s="164"/>
      <c r="C29" s="176" t="str">
        <f>CONCATENATE(Matchs_30!F18)</f>
        <v>Vainqueur Match 5</v>
      </c>
      <c r="D29" s="160"/>
      <c r="E29" s="160"/>
      <c r="F29" s="152"/>
      <c r="G29" s="153"/>
      <c r="H29" s="153"/>
      <c r="I29" s="154"/>
      <c r="J29" s="172"/>
      <c r="K29" s="153"/>
      <c r="L29" s="166"/>
      <c r="N29" s="171"/>
    </row>
    <row r="30" spans="1:14" ht="12.75">
      <c r="A30" s="169" t="str">
        <f>CONCATENATE(Matchs_30!F6)</f>
        <v>Rang 12</v>
      </c>
      <c r="B30" s="170"/>
      <c r="C30" s="171"/>
      <c r="D30" s="160"/>
      <c r="E30" s="160"/>
      <c r="F30" s="152"/>
      <c r="G30" s="153"/>
      <c r="H30" s="153"/>
      <c r="I30" s="153"/>
      <c r="J30" s="167"/>
      <c r="K30" s="153"/>
      <c r="L30" s="172"/>
      <c r="M30" s="173" t="str">
        <f>CONCATENATE(Matchs_30!F32)</f>
        <v>Perdant Match 20</v>
      </c>
      <c r="N30" s="153"/>
    </row>
    <row r="31" spans="1:14" ht="12.75">
      <c r="A31" s="157"/>
      <c r="C31" s="152"/>
      <c r="D31" s="158">
        <v>38</v>
      </c>
      <c r="E31" s="176" t="str">
        <f>CONCATENATE(Matchs_30!F65)</f>
        <v>Vainqueur Match 38</v>
      </c>
      <c r="F31" s="152"/>
      <c r="G31" s="153"/>
      <c r="H31" s="153"/>
      <c r="I31" s="153"/>
      <c r="J31" s="172"/>
      <c r="K31" s="153"/>
      <c r="L31" s="172"/>
      <c r="M31" s="171"/>
      <c r="N31" s="153"/>
    </row>
    <row r="32" spans="1:14" ht="12.75">
      <c r="A32" s="157" t="str">
        <f>CONCATENATE(Matchs_30!D7)</f>
        <v>Rang 13</v>
      </c>
      <c r="C32" s="152"/>
      <c r="D32" s="160"/>
      <c r="E32" s="171"/>
      <c r="F32" s="152"/>
      <c r="G32" s="153"/>
      <c r="H32" s="153"/>
      <c r="I32" s="153"/>
      <c r="J32" s="172"/>
      <c r="K32" s="161" t="str">
        <f>CONCATENATE(Matchs_30!D58)</f>
        <v>Vainqueur Match 48</v>
      </c>
      <c r="L32" s="174" t="s">
        <v>96</v>
      </c>
      <c r="M32" s="153"/>
      <c r="N32" s="175" t="str">
        <f>CONCATENATE(Matchs_30!D26)</f>
        <v>Perdant Match 6</v>
      </c>
    </row>
    <row r="33" spans="1:14" ht="12.75">
      <c r="A33" s="163" t="s">
        <v>80</v>
      </c>
      <c r="B33" s="164"/>
      <c r="C33" s="175" t="str">
        <f>CONCATENATE(Matchs_30!D19)</f>
        <v>Vainqueur Match 6</v>
      </c>
      <c r="D33" s="160"/>
      <c r="E33" s="152"/>
      <c r="F33" s="152"/>
      <c r="G33" s="153"/>
      <c r="H33" s="153"/>
      <c r="I33" s="153"/>
      <c r="J33" s="172"/>
      <c r="K33" s="166"/>
      <c r="L33" s="172"/>
      <c r="M33" s="153"/>
      <c r="N33" s="159"/>
    </row>
    <row r="34" spans="1:14" ht="12.75">
      <c r="A34" s="169" t="str">
        <f>CONCATENATE(Matchs_30!F7)</f>
        <v>Rang 20</v>
      </c>
      <c r="B34" s="170"/>
      <c r="C34" s="154"/>
      <c r="D34" s="160"/>
      <c r="E34" s="152"/>
      <c r="I34" s="153"/>
      <c r="J34" s="172"/>
      <c r="K34" s="172"/>
      <c r="L34" s="167"/>
      <c r="M34" s="161" t="str">
        <f>CONCATENATE(Matchs_30!D33)</f>
        <v>Vainqueur Match 25</v>
      </c>
      <c r="N34" s="174" t="s">
        <v>92</v>
      </c>
    </row>
    <row r="35" spans="1:14" ht="12.75">
      <c r="A35" s="157"/>
      <c r="C35" s="158" t="s">
        <v>95</v>
      </c>
      <c r="D35" s="176" t="str">
        <f>CONCATENATE(Matchs_30!F39)</f>
        <v>Vainqueur Match 18</v>
      </c>
      <c r="E35" s="152"/>
      <c r="I35" s="153"/>
      <c r="J35" s="172"/>
      <c r="K35" s="182"/>
      <c r="L35" s="172"/>
      <c r="M35" s="166"/>
      <c r="N35" s="167"/>
    </row>
    <row r="36" spans="1:14" ht="12.75">
      <c r="A36" s="157" t="str">
        <f>CONCATENATE(Matchs_30!D8)</f>
        <v>Rang 29</v>
      </c>
      <c r="C36" s="160"/>
      <c r="D36" s="171"/>
      <c r="E36" s="152"/>
      <c r="I36" s="153"/>
      <c r="J36" s="179" t="str">
        <f>CONCATENATE(Matchs_30!F67)</f>
        <v>Vainqueur Match 56</v>
      </c>
      <c r="K36" s="158" t="s">
        <v>89</v>
      </c>
      <c r="L36" s="179" t="str">
        <f>CONCATENATE(Matchs_30!F49)</f>
        <v>Vainqueur Match 32</v>
      </c>
      <c r="M36" s="158" t="s">
        <v>93</v>
      </c>
      <c r="N36" s="173" t="str">
        <f>CONCATENATE(Matchs_30!F26)</f>
        <v>Perdant Match 7</v>
      </c>
    </row>
    <row r="37" spans="1:14" ht="12.75">
      <c r="A37" s="163" t="s">
        <v>82</v>
      </c>
      <c r="B37" s="164"/>
      <c r="C37" s="176" t="str">
        <f>CONCATENATE(Matchs_30!F19)</f>
        <v>Vainqueur Match 7</v>
      </c>
      <c r="D37" s="152"/>
      <c r="E37" s="152"/>
      <c r="I37" s="153"/>
      <c r="J37" s="154"/>
      <c r="K37" s="172"/>
      <c r="L37" s="154"/>
      <c r="M37" s="167"/>
      <c r="N37" s="171"/>
    </row>
    <row r="38" spans="1:14" ht="12.75">
      <c r="A38" s="169" t="str">
        <f>CONCATENATE(Matchs_30!F8)</f>
        <v>Rang 4</v>
      </c>
      <c r="B38" s="170"/>
      <c r="C38" s="171"/>
      <c r="D38" s="152"/>
      <c r="E38" s="152"/>
      <c r="I38" s="153"/>
      <c r="J38" s="153"/>
      <c r="K38" s="167"/>
      <c r="L38" s="153"/>
      <c r="M38" s="173" t="str">
        <f>CONCATENATE(Matchs_30!F33)</f>
        <v>Perdant Match 19</v>
      </c>
      <c r="N38" s="153"/>
    </row>
    <row r="39" spans="1:14" ht="12.75">
      <c r="A39" s="157"/>
      <c r="C39" s="168"/>
      <c r="D39" s="152"/>
      <c r="E39" s="152"/>
      <c r="I39" s="153"/>
      <c r="J39" s="153"/>
      <c r="K39" s="172"/>
      <c r="L39" s="153"/>
      <c r="M39" s="184"/>
      <c r="N39" s="153"/>
    </row>
    <row r="40" spans="1:14" ht="12.75">
      <c r="A40" s="157"/>
      <c r="C40" s="168"/>
      <c r="D40" s="152"/>
      <c r="E40" s="152"/>
      <c r="I40" s="153"/>
      <c r="J40" s="153"/>
      <c r="K40" s="173" t="str">
        <f>CONCATENATE(Matchs_30!F58)</f>
        <v>Perdant Match 37</v>
      </c>
      <c r="L40" s="153"/>
      <c r="M40" s="184"/>
      <c r="N40" s="153"/>
    </row>
    <row r="41" spans="1:14" ht="12.75">
      <c r="A41" s="157"/>
      <c r="C41" s="168"/>
      <c r="D41" s="152"/>
      <c r="E41" s="152"/>
      <c r="I41" s="153"/>
      <c r="J41" s="153"/>
      <c r="K41" s="184"/>
      <c r="L41" s="153"/>
      <c r="M41" s="184"/>
      <c r="N41" s="153"/>
    </row>
    <row r="42" spans="1:14" ht="12.75" customHeight="1">
      <c r="A42" s="157"/>
      <c r="C42" s="168"/>
      <c r="D42" s="152"/>
      <c r="E42" s="152"/>
      <c r="F42" s="270" t="s">
        <v>152</v>
      </c>
      <c r="G42" s="270"/>
      <c r="H42" s="270"/>
      <c r="I42" s="270"/>
      <c r="J42" s="271"/>
      <c r="K42" s="184"/>
      <c r="L42" s="153"/>
      <c r="M42" s="184"/>
      <c r="N42" s="153"/>
    </row>
    <row r="43" spans="1:14" ht="12.75" customHeight="1">
      <c r="A43" s="157"/>
      <c r="C43" s="168"/>
      <c r="D43" s="152"/>
      <c r="E43" s="152"/>
      <c r="F43" s="270"/>
      <c r="G43" s="270"/>
      <c r="H43" s="270"/>
      <c r="I43" s="270"/>
      <c r="J43" s="271"/>
      <c r="K43" s="184"/>
      <c r="L43" s="153"/>
      <c r="M43" s="184"/>
      <c r="N43" s="153"/>
    </row>
    <row r="44" spans="1:14" ht="12.75">
      <c r="A44" s="157"/>
      <c r="C44" s="168"/>
      <c r="D44" s="152"/>
      <c r="E44" s="152"/>
      <c r="F44" s="271"/>
      <c r="G44" s="271"/>
      <c r="H44" s="271"/>
      <c r="I44" s="271"/>
      <c r="J44" s="271"/>
      <c r="K44" s="184"/>
      <c r="L44" s="153"/>
      <c r="M44" s="184"/>
      <c r="N44" s="153"/>
    </row>
    <row r="45" spans="1:14" ht="12.75">
      <c r="A45" s="157"/>
      <c r="C45" s="168"/>
      <c r="D45" s="152"/>
      <c r="E45" s="152"/>
      <c r="I45" s="153"/>
      <c r="J45" s="153"/>
      <c r="K45" s="184"/>
      <c r="L45" s="153"/>
      <c r="M45" s="184"/>
      <c r="N45" s="153"/>
    </row>
    <row r="46" spans="1:14" ht="12.75">
      <c r="A46" s="157"/>
      <c r="C46" s="168"/>
      <c r="D46" s="152"/>
      <c r="E46" s="152"/>
      <c r="I46" s="153"/>
      <c r="J46" s="153"/>
      <c r="K46" s="168"/>
      <c r="L46" s="153"/>
      <c r="M46" s="184"/>
      <c r="N46" s="153"/>
    </row>
    <row r="47" spans="1:14" ht="14.25">
      <c r="A47" s="157"/>
      <c r="C47" s="168"/>
      <c r="D47" s="152"/>
      <c r="E47" s="152"/>
      <c r="G47" s="175" t="str">
        <f>CONCATENATE(Matchs_30!D97)</f>
        <v>Vainqueur Match 79</v>
      </c>
      <c r="H47" s="185"/>
      <c r="I47" s="175" t="str">
        <f>CONCATENATE(Matchs_30!D96)</f>
        <v>Perdant Match 79</v>
      </c>
      <c r="J47" s="153"/>
      <c r="K47" s="168"/>
      <c r="L47" s="153"/>
      <c r="M47" s="184"/>
      <c r="N47" s="153"/>
    </row>
    <row r="48" spans="1:14" ht="12.75">
      <c r="A48" s="157"/>
      <c r="C48" s="168"/>
      <c r="D48" s="152"/>
      <c r="E48" s="152"/>
      <c r="G48" s="186"/>
      <c r="H48" s="187"/>
      <c r="I48" s="188"/>
      <c r="J48" s="153"/>
      <c r="K48" s="168"/>
      <c r="L48" s="153"/>
      <c r="M48" s="168"/>
      <c r="N48" s="153"/>
    </row>
    <row r="49" spans="1:14" ht="12.75">
      <c r="A49" s="157"/>
      <c r="C49" s="152"/>
      <c r="D49" s="152"/>
      <c r="E49" s="189"/>
      <c r="G49" s="190" t="s">
        <v>16</v>
      </c>
      <c r="H49" s="191"/>
      <c r="I49" s="192" t="s">
        <v>17</v>
      </c>
      <c r="J49" s="153"/>
      <c r="K49" s="168"/>
      <c r="L49" s="153"/>
      <c r="M49" s="168"/>
      <c r="N49" s="153"/>
    </row>
    <row r="50" spans="1:14" ht="12.75">
      <c r="A50" s="157" t="str">
        <f>CONCATENATE(Matchs_30!D9)</f>
        <v>Rang 3</v>
      </c>
      <c r="C50" s="152"/>
      <c r="D50" s="152"/>
      <c r="E50" s="189"/>
      <c r="G50" s="193"/>
      <c r="H50" s="187"/>
      <c r="I50" s="194"/>
      <c r="J50" s="153"/>
      <c r="K50" s="168"/>
      <c r="L50" s="153"/>
      <c r="M50" s="153"/>
      <c r="N50" s="175" t="str">
        <f>CONCATENATE(Matchs_30!D27)</f>
        <v>Perdant Match 8</v>
      </c>
    </row>
    <row r="51" spans="1:14" ht="12.75">
      <c r="A51" s="163" t="s">
        <v>87</v>
      </c>
      <c r="B51" s="164"/>
      <c r="C51" s="175" t="str">
        <f>CONCATENATE(Matchs_30!D20)</f>
        <v>Vainqueur Match 8</v>
      </c>
      <c r="D51" s="152"/>
      <c r="E51" s="152"/>
      <c r="G51" s="174" t="s">
        <v>135</v>
      </c>
      <c r="H51" s="153"/>
      <c r="I51" s="158" t="s">
        <v>136</v>
      </c>
      <c r="J51" s="153"/>
      <c r="K51" s="168"/>
      <c r="L51" s="153"/>
      <c r="M51" s="153"/>
      <c r="N51" s="159"/>
    </row>
    <row r="52" spans="1:14" ht="12.75">
      <c r="A52" s="169" t="str">
        <f>CONCATENATE(Matchs_30!F9)</f>
        <v>Rang 30</v>
      </c>
      <c r="B52" s="170"/>
      <c r="C52" s="154"/>
      <c r="D52" s="152"/>
      <c r="E52" s="152"/>
      <c r="G52" s="182"/>
      <c r="H52" s="153"/>
      <c r="I52" s="194"/>
      <c r="J52" s="153"/>
      <c r="K52" s="153"/>
      <c r="L52" s="153"/>
      <c r="M52" s="161" t="str">
        <f>CONCATENATE(Matchs_30!D34)</f>
        <v>Vainqueur Match 26</v>
      </c>
      <c r="N52" s="174" t="s">
        <v>97</v>
      </c>
    </row>
    <row r="53" spans="1:14" ht="12.75">
      <c r="A53" s="157"/>
      <c r="C53" s="158" t="s">
        <v>61</v>
      </c>
      <c r="D53" s="155" t="str">
        <f>CONCATENATE(Matchs_30!D40)</f>
        <v>Vainqueur Match 19</v>
      </c>
      <c r="E53" s="152"/>
      <c r="G53" s="182"/>
      <c r="H53" s="153"/>
      <c r="I53" s="195"/>
      <c r="J53" s="153"/>
      <c r="K53" s="153"/>
      <c r="L53" s="153"/>
      <c r="M53" s="166"/>
      <c r="N53" s="167"/>
    </row>
    <row r="54" spans="1:14" ht="12.75">
      <c r="A54" s="157" t="str">
        <f>CONCATENATE(Matchs_30!D10)</f>
        <v>Rang 19</v>
      </c>
      <c r="C54" s="160"/>
      <c r="D54" s="154"/>
      <c r="E54" s="152"/>
      <c r="G54" s="182"/>
      <c r="H54" s="153"/>
      <c r="I54" s="196"/>
      <c r="J54" s="153"/>
      <c r="K54" s="153"/>
      <c r="L54" s="161" t="str">
        <f>CONCATENATE(Matchs_30!D50)</f>
        <v>Vainqueur Match 33</v>
      </c>
      <c r="M54" s="158" t="s">
        <v>98</v>
      </c>
      <c r="N54" s="173" t="str">
        <f>CONCATENATE(Matchs_30!F27)</f>
        <v>Perdant Match 9</v>
      </c>
    </row>
    <row r="55" spans="1:14" ht="14.25">
      <c r="A55" s="163" t="s">
        <v>90</v>
      </c>
      <c r="B55" s="164"/>
      <c r="C55" s="176" t="str">
        <f>CONCATENATE(Matchs_30!F20)</f>
        <v>Vainqueur Match 9</v>
      </c>
      <c r="D55" s="160"/>
      <c r="E55" s="152"/>
      <c r="F55" s="157"/>
      <c r="G55" s="173" t="str">
        <f>CONCATENATE(Matchs_30!F97)</f>
        <v>Vainqueur Match 80</v>
      </c>
      <c r="H55" s="185"/>
      <c r="I55" s="165" t="str">
        <f>CONCATENATE(Matchs_30!F96)</f>
        <v>Perdant Match 80</v>
      </c>
      <c r="J55" s="153"/>
      <c r="K55" s="153"/>
      <c r="L55" s="166"/>
      <c r="M55" s="167"/>
      <c r="N55" s="171"/>
    </row>
    <row r="56" spans="1:14" ht="12.75">
      <c r="A56" s="169" t="str">
        <f>CONCATENATE(Matchs_30!F10)</f>
        <v>Rang 14</v>
      </c>
      <c r="B56" s="170"/>
      <c r="C56" s="171"/>
      <c r="D56" s="160"/>
      <c r="E56" s="152"/>
      <c r="F56" s="152"/>
      <c r="G56" s="153"/>
      <c r="H56" s="153"/>
      <c r="I56" s="153"/>
      <c r="J56" s="153"/>
      <c r="K56" s="153"/>
      <c r="L56" s="172"/>
      <c r="M56" s="173" t="str">
        <f>CONCATENATE(Matchs_30!F34)</f>
        <v>Perdant Match 18</v>
      </c>
      <c r="N56" s="168"/>
    </row>
    <row r="57" spans="1:14" ht="12.75">
      <c r="A57" s="157"/>
      <c r="C57" s="152"/>
      <c r="D57" s="158">
        <v>39</v>
      </c>
      <c r="E57" s="155" t="str">
        <f>CONCATENATE(Matchs_30!D66)</f>
        <v>Vainqueur Match 39</v>
      </c>
      <c r="F57" s="152"/>
      <c r="G57" s="153"/>
      <c r="H57" s="153"/>
      <c r="I57" s="153"/>
      <c r="J57" s="153"/>
      <c r="K57" s="153"/>
      <c r="L57" s="172"/>
      <c r="M57" s="171"/>
      <c r="N57" s="187"/>
    </row>
    <row r="58" spans="1:14" ht="12.75">
      <c r="A58" s="157" t="str">
        <f>CONCATENATE(Matchs_30!D11)</f>
        <v>Rang 11</v>
      </c>
      <c r="C58" s="152"/>
      <c r="D58" s="160"/>
      <c r="E58" s="154"/>
      <c r="F58" s="152"/>
      <c r="G58" s="153"/>
      <c r="H58" s="153"/>
      <c r="I58" s="153"/>
      <c r="J58" s="153"/>
      <c r="K58" s="161" t="str">
        <f>CONCATENATE(Matchs_30!D59)</f>
        <v>Vainqueur Match 49</v>
      </c>
      <c r="L58" s="174" t="s">
        <v>100</v>
      </c>
      <c r="M58" s="153"/>
      <c r="N58" s="184" t="str">
        <f>CONCATENATE(Matchs_30!D28)</f>
        <v>Perdant Match 10</v>
      </c>
    </row>
    <row r="59" spans="1:14" ht="12.75">
      <c r="A59" s="163" t="s">
        <v>94</v>
      </c>
      <c r="B59" s="164"/>
      <c r="C59" s="175" t="str">
        <f>CONCATENATE(Matchs_30!D21)</f>
        <v>Vainqueur Match 10</v>
      </c>
      <c r="D59" s="160"/>
      <c r="E59" s="160"/>
      <c r="F59" s="152"/>
      <c r="G59" s="153"/>
      <c r="H59" s="153"/>
      <c r="I59" s="153"/>
      <c r="J59" s="153"/>
      <c r="K59" s="166"/>
      <c r="L59" s="172"/>
      <c r="M59" s="153"/>
      <c r="N59" s="159"/>
    </row>
    <row r="60" spans="1:14" ht="12.75">
      <c r="A60" s="169" t="str">
        <f>CONCATENATE(Matchs_30!F11)</f>
        <v>Rang 22</v>
      </c>
      <c r="B60" s="170"/>
      <c r="C60" s="154"/>
      <c r="D60" s="160"/>
      <c r="E60" s="160"/>
      <c r="F60" s="152"/>
      <c r="G60" s="153"/>
      <c r="H60" s="153"/>
      <c r="I60" s="155" t="str">
        <f>CONCATENATE(Matchs_30!D72)</f>
        <v>Perdant Match 63</v>
      </c>
      <c r="J60" s="153"/>
      <c r="K60" s="172"/>
      <c r="L60" s="167"/>
      <c r="M60" s="161" t="str">
        <f>CONCATENATE(Matchs_30!D35)</f>
        <v>Vainqueur Match 27</v>
      </c>
      <c r="N60" s="174" t="s">
        <v>64</v>
      </c>
    </row>
    <row r="61" spans="1:14" ht="12.75">
      <c r="A61" s="157"/>
      <c r="C61" s="158" t="s">
        <v>83</v>
      </c>
      <c r="D61" s="176" t="str">
        <f>CONCATENATE(Matchs_30!F40)</f>
        <v>Vainqueur Match 20</v>
      </c>
      <c r="E61" s="160"/>
      <c r="F61" s="152"/>
      <c r="G61" s="153"/>
      <c r="H61" s="153"/>
      <c r="I61" s="159"/>
      <c r="J61" s="153"/>
      <c r="K61" s="182"/>
      <c r="L61" s="172"/>
      <c r="M61" s="166"/>
      <c r="N61" s="167"/>
    </row>
    <row r="62" spans="1:14" ht="12.75">
      <c r="A62" s="157" t="str">
        <f>CONCATENATE(Matchs_30!D12)</f>
        <v>Rang 27</v>
      </c>
      <c r="C62" s="160"/>
      <c r="D62" s="171"/>
      <c r="E62" s="160"/>
      <c r="F62" s="152"/>
      <c r="G62" s="153"/>
      <c r="H62" s="153"/>
      <c r="I62" s="172"/>
      <c r="J62" s="161" t="str">
        <f>CONCATENATE(Matchs_30!D68)</f>
        <v>Vainqueur Match 57</v>
      </c>
      <c r="K62" s="158" t="s">
        <v>101</v>
      </c>
      <c r="L62" s="179" t="str">
        <f>CONCATENATE(Matchs_30!F50)</f>
        <v>Vainqueur Match 34</v>
      </c>
      <c r="M62" s="158" t="s">
        <v>102</v>
      </c>
      <c r="N62" s="173" t="str">
        <f>CONCATENATE(Matchs_30!F28)</f>
        <v>Perdant Match 11</v>
      </c>
    </row>
    <row r="63" spans="1:14" ht="12.75">
      <c r="A63" s="163" t="s">
        <v>56</v>
      </c>
      <c r="B63" s="164"/>
      <c r="C63" s="176" t="str">
        <f>CONCATENATE(Matchs_30!F21)</f>
        <v>Vainqueur Match 11</v>
      </c>
      <c r="D63" s="152"/>
      <c r="E63" s="160"/>
      <c r="F63" s="152"/>
      <c r="G63" s="153"/>
      <c r="H63" s="153"/>
      <c r="I63" s="172"/>
      <c r="J63" s="166"/>
      <c r="K63" s="172"/>
      <c r="L63" s="154"/>
      <c r="M63" s="167"/>
      <c r="N63" s="171"/>
    </row>
    <row r="64" spans="1:14" ht="12.75">
      <c r="A64" s="169" t="str">
        <f>CONCATENATE(Matchs_30!F12)</f>
        <v>Rang 6</v>
      </c>
      <c r="B64" s="170"/>
      <c r="C64" s="171"/>
      <c r="D64" s="152"/>
      <c r="E64" s="181"/>
      <c r="F64" s="152"/>
      <c r="H64" s="153"/>
      <c r="I64" s="182"/>
      <c r="J64" s="172"/>
      <c r="K64" s="167"/>
      <c r="L64" s="153"/>
      <c r="M64" s="173" t="str">
        <f>CONCATENATE(Matchs_30!F35)</f>
        <v>Perdant Match 17</v>
      </c>
      <c r="N64" s="153"/>
    </row>
    <row r="65" spans="1:14" ht="12.75">
      <c r="A65" s="157"/>
      <c r="C65" s="152"/>
      <c r="D65" s="152"/>
      <c r="E65" s="158">
        <v>64</v>
      </c>
      <c r="F65" s="173" t="str">
        <f>CONCATENATE(Matchs_30!D82)</f>
        <v>Vainqueur Match 64</v>
      </c>
      <c r="G65" s="197" t="s">
        <v>130</v>
      </c>
      <c r="H65" s="161" t="str">
        <f>CONCATENATE(Matchs_30!F82)</f>
        <v>Vainqueur Match 70</v>
      </c>
      <c r="I65" s="158" t="s">
        <v>111</v>
      </c>
      <c r="J65" s="172"/>
      <c r="K65" s="172"/>
      <c r="L65" s="153"/>
      <c r="M65" s="171"/>
      <c r="N65" s="153"/>
    </row>
    <row r="66" spans="1:14" ht="12.75">
      <c r="A66" s="157" t="str">
        <f>CONCATENATE(Matchs_30!D13)</f>
        <v>Rang 7</v>
      </c>
      <c r="C66" s="152"/>
      <c r="D66" s="152"/>
      <c r="E66" s="160"/>
      <c r="F66" s="171"/>
      <c r="G66" s="168"/>
      <c r="H66" s="154"/>
      <c r="I66" s="172"/>
      <c r="J66" s="172"/>
      <c r="K66" s="173" t="str">
        <f>CONCATENATE(Matchs_30!F59)</f>
        <v>Perdant Match 40</v>
      </c>
      <c r="L66" s="153"/>
      <c r="M66" s="153"/>
      <c r="N66" s="175" t="str">
        <f>CONCATENATE(Matchs_30!D29)</f>
        <v>Perdant Match 12</v>
      </c>
    </row>
    <row r="67" spans="1:14" ht="12.75">
      <c r="A67" s="163" t="s">
        <v>62</v>
      </c>
      <c r="B67" s="164"/>
      <c r="C67" s="175" t="str">
        <f>CONCATENATE(Matchs_30!D22)</f>
        <v>Vainqueur Match 12</v>
      </c>
      <c r="D67" s="152"/>
      <c r="E67" s="160"/>
      <c r="F67" s="152"/>
      <c r="G67" s="189"/>
      <c r="H67" s="153"/>
      <c r="I67" s="167"/>
      <c r="J67" s="172"/>
      <c r="K67" s="171"/>
      <c r="L67" s="153"/>
      <c r="M67" s="153"/>
      <c r="N67" s="159"/>
    </row>
    <row r="68" spans="1:14" ht="12.75">
      <c r="A68" s="169" t="str">
        <f>CONCATENATE(Matchs_30!F13)</f>
        <v>Rang 26</v>
      </c>
      <c r="B68" s="170"/>
      <c r="C68" s="154"/>
      <c r="D68" s="152"/>
      <c r="E68" s="160"/>
      <c r="F68" s="152"/>
      <c r="G68" s="178" t="s">
        <v>15</v>
      </c>
      <c r="H68" s="153"/>
      <c r="I68" s="172"/>
      <c r="J68" s="172"/>
      <c r="K68" s="153"/>
      <c r="L68" s="153"/>
      <c r="M68" s="161" t="str">
        <f>CONCATENATE(Matchs_30!D36)</f>
        <v>Vainqueur Match 28</v>
      </c>
      <c r="N68" s="174" t="s">
        <v>86</v>
      </c>
    </row>
    <row r="69" spans="1:14" ht="12.75">
      <c r="A69" s="157"/>
      <c r="C69" s="158" t="s">
        <v>57</v>
      </c>
      <c r="D69" s="155" t="str">
        <f>CONCATENATE(Matchs_30!D41)</f>
        <v>Vainqueur Match 21</v>
      </c>
      <c r="E69" s="160"/>
      <c r="F69" s="152"/>
      <c r="G69" s="153"/>
      <c r="H69" s="153"/>
      <c r="I69" s="172"/>
      <c r="J69" s="172"/>
      <c r="K69" s="153"/>
      <c r="L69" s="153"/>
      <c r="M69" s="166"/>
      <c r="N69" s="167"/>
    </row>
    <row r="70" spans="1:14" ht="12.75">
      <c r="A70" s="157" t="str">
        <f>CONCATENATE(Matchs_30!D14)</f>
        <v>Rang 23</v>
      </c>
      <c r="C70" s="160"/>
      <c r="D70" s="154"/>
      <c r="E70" s="160"/>
      <c r="F70" s="152"/>
      <c r="G70" s="153"/>
      <c r="H70" s="153"/>
      <c r="I70" s="179" t="str">
        <f>CONCATENATE(Matchs_30!F72)</f>
        <v>Vainqueur Match 66</v>
      </c>
      <c r="J70" s="174">
        <v>66</v>
      </c>
      <c r="K70" s="153"/>
      <c r="L70" s="161" t="str">
        <f>CONCATENATE(Matchs_30!D51)</f>
        <v>Vainqueur Match 35</v>
      </c>
      <c r="M70" s="158" t="s">
        <v>105</v>
      </c>
      <c r="N70" s="173" t="str">
        <f>CONCATENATE(Matchs_30!F29)</f>
        <v>Perdant Match 13</v>
      </c>
    </row>
    <row r="71" spans="1:14" ht="12.75">
      <c r="A71" s="163" t="s">
        <v>68</v>
      </c>
      <c r="B71" s="164"/>
      <c r="C71" s="176" t="str">
        <f>CONCATENATE(Matchs_30!F22)</f>
        <v>Vainqueur Match 13</v>
      </c>
      <c r="D71" s="160"/>
      <c r="E71" s="160"/>
      <c r="F71" s="152"/>
      <c r="G71" s="153"/>
      <c r="H71" s="153"/>
      <c r="I71" s="154"/>
      <c r="J71" s="172"/>
      <c r="K71" s="153"/>
      <c r="L71" s="166"/>
      <c r="M71" s="167"/>
      <c r="N71" s="171"/>
    </row>
    <row r="72" spans="1:14" ht="12.75">
      <c r="A72" s="169" t="str">
        <f>CONCATENATE(Matchs_30!F14)</f>
        <v>Rang 10</v>
      </c>
      <c r="B72" s="170"/>
      <c r="C72" s="171"/>
      <c r="D72" s="160"/>
      <c r="E72" s="160"/>
      <c r="F72" s="152"/>
      <c r="G72" s="153"/>
      <c r="H72" s="153"/>
      <c r="I72" s="153"/>
      <c r="J72" s="167"/>
      <c r="K72" s="153"/>
      <c r="L72" s="172"/>
      <c r="M72" s="173" t="str">
        <f>CONCATENATE(Matchs_30!F36)</f>
        <v>Perdant Match 16</v>
      </c>
      <c r="N72" s="153"/>
    </row>
    <row r="73" spans="1:14" ht="12.75">
      <c r="A73" s="157"/>
      <c r="C73" s="152"/>
      <c r="D73" s="158">
        <v>40</v>
      </c>
      <c r="E73" s="176" t="str">
        <f>CONCATENATE(Matchs_30!F66)</f>
        <v>Vainqueur Match 40</v>
      </c>
      <c r="F73" s="152"/>
      <c r="G73" s="153"/>
      <c r="H73" s="153"/>
      <c r="I73" s="153"/>
      <c r="J73" s="172"/>
      <c r="K73" s="153"/>
      <c r="L73" s="172"/>
      <c r="M73" s="171"/>
      <c r="N73" s="153"/>
    </row>
    <row r="74" spans="1:13" ht="12.75">
      <c r="A74" s="157" t="str">
        <f>CONCATENATE(Matchs_30!D15)</f>
        <v>Rang 15</v>
      </c>
      <c r="C74" s="152"/>
      <c r="D74" s="160"/>
      <c r="E74" s="171"/>
      <c r="F74" s="152"/>
      <c r="G74" s="153"/>
      <c r="H74" s="153"/>
      <c r="I74" s="153"/>
      <c r="J74" s="172"/>
      <c r="K74" s="161" t="str">
        <f>CONCATENATE(Matchs_30!D60)</f>
        <v>Vainqueur Match 50</v>
      </c>
      <c r="L74" s="174" t="s">
        <v>106</v>
      </c>
      <c r="M74" s="153"/>
    </row>
    <row r="75" spans="1:13" ht="12.75">
      <c r="A75" s="163" t="s">
        <v>73</v>
      </c>
      <c r="B75" s="164"/>
      <c r="C75" s="175" t="str">
        <f>CONCATENATE(Matchs_30!D23)</f>
        <v>Vainqueur Match 14</v>
      </c>
      <c r="D75" s="160"/>
      <c r="E75" s="152"/>
      <c r="F75" s="153"/>
      <c r="G75" s="153"/>
      <c r="H75" s="153"/>
      <c r="I75" s="153"/>
      <c r="J75" s="172"/>
      <c r="K75" s="166"/>
      <c r="L75" s="172"/>
      <c r="M75" s="153"/>
    </row>
    <row r="76" spans="1:14" ht="12.75">
      <c r="A76" s="169" t="str">
        <f>CONCATENATE(Matchs_30!F15)</f>
        <v>Rang 18</v>
      </c>
      <c r="B76" s="170"/>
      <c r="C76" s="154"/>
      <c r="D76" s="160"/>
      <c r="E76" s="152"/>
      <c r="F76" s="153"/>
      <c r="G76" s="153"/>
      <c r="H76" s="153"/>
      <c r="I76" s="153"/>
      <c r="J76" s="172"/>
      <c r="K76" s="172"/>
      <c r="L76" s="167"/>
      <c r="M76" s="155" t="str">
        <f>CONCATENATE(Matchs_30!D37)</f>
        <v>Perdant Match 14</v>
      </c>
      <c r="N76" s="156"/>
    </row>
    <row r="77" spans="1:14" ht="12.75">
      <c r="A77" s="157"/>
      <c r="C77" s="158" t="s">
        <v>69</v>
      </c>
      <c r="D77" s="176" t="str">
        <f>CONCATENATE(Matchs_30!F41)</f>
        <v>Vainqueur Match 22</v>
      </c>
      <c r="E77" s="152"/>
      <c r="F77" s="153"/>
      <c r="G77" s="153"/>
      <c r="H77" s="153"/>
      <c r="I77" s="153"/>
      <c r="J77" s="172"/>
      <c r="K77" s="182"/>
      <c r="L77" s="172"/>
      <c r="M77" s="159"/>
      <c r="N77" s="156"/>
    </row>
    <row r="78" spans="1:14" ht="12.75">
      <c r="A78" s="152"/>
      <c r="C78" s="160"/>
      <c r="D78" s="171"/>
      <c r="E78" s="152"/>
      <c r="F78" s="153"/>
      <c r="G78" s="153"/>
      <c r="H78" s="153"/>
      <c r="I78" s="153"/>
      <c r="J78" s="179" t="str">
        <f>CONCATENATE(Matchs_30!F68)</f>
        <v>Vainqueur Match 58</v>
      </c>
      <c r="K78" s="158" t="s">
        <v>107</v>
      </c>
      <c r="L78" s="179" t="str">
        <f>CONCATENATE(Matchs_30!F51)</f>
        <v>Vainqueur Match 36</v>
      </c>
      <c r="M78" s="162" t="s">
        <v>108</v>
      </c>
      <c r="N78" s="156"/>
    </row>
    <row r="79" spans="1:14" ht="12.75">
      <c r="A79" s="152"/>
      <c r="C79" s="161" t="str">
        <f>CONCATENATE(Matchs_30!F23)</f>
        <v>Rang 2</v>
      </c>
      <c r="D79" s="152"/>
      <c r="E79" s="152"/>
      <c r="F79" s="153"/>
      <c r="G79" s="153"/>
      <c r="H79" s="153"/>
      <c r="I79" s="153"/>
      <c r="J79" s="154"/>
      <c r="K79" s="172"/>
      <c r="L79" s="154"/>
      <c r="M79" s="167"/>
      <c r="N79" s="168"/>
    </row>
    <row r="80" spans="1:14" ht="12.75">
      <c r="A80" s="152"/>
      <c r="C80" s="171"/>
      <c r="D80" s="152"/>
      <c r="E80" s="152"/>
      <c r="F80" s="153"/>
      <c r="G80" s="153"/>
      <c r="H80" s="153"/>
      <c r="I80" s="153"/>
      <c r="J80" s="153"/>
      <c r="K80" s="167"/>
      <c r="L80" s="153"/>
      <c r="M80" s="173" t="str">
        <f>CONCATENATE(Matchs_30!F37)</f>
        <v>Perdant Match 15</v>
      </c>
      <c r="N80" s="153"/>
    </row>
    <row r="81" spans="1:14" ht="12.75">
      <c r="A81" s="157"/>
      <c r="C81" s="152"/>
      <c r="D81" s="152"/>
      <c r="E81" s="152"/>
      <c r="F81" s="153"/>
      <c r="G81" s="153"/>
      <c r="H81" s="153"/>
      <c r="I81" s="153"/>
      <c r="J81" s="153"/>
      <c r="K81" s="172"/>
      <c r="L81" s="153"/>
      <c r="M81" s="171"/>
      <c r="N81" s="153"/>
    </row>
    <row r="82" spans="1:14" ht="12.75">
      <c r="A82" s="157"/>
      <c r="C82" s="153"/>
      <c r="D82" s="153"/>
      <c r="E82" s="153"/>
      <c r="F82" s="153"/>
      <c r="G82" s="153"/>
      <c r="H82" s="153"/>
      <c r="I82" s="153"/>
      <c r="J82" s="153"/>
      <c r="K82" s="173" t="str">
        <f>CONCATENATE(Matchs_30!F60)</f>
        <v>Perdant Match 39</v>
      </c>
      <c r="L82" s="153"/>
      <c r="M82" s="153"/>
      <c r="N82" s="153"/>
    </row>
    <row r="84" spans="6:10" ht="12.75" customHeight="1">
      <c r="F84" s="270" t="s">
        <v>153</v>
      </c>
      <c r="G84" s="270"/>
      <c r="H84" s="270"/>
      <c r="I84" s="270"/>
      <c r="J84" s="271"/>
    </row>
    <row r="85" spans="6:10" ht="12.75" customHeight="1">
      <c r="F85" s="270"/>
      <c r="G85" s="270"/>
      <c r="H85" s="270"/>
      <c r="I85" s="270"/>
      <c r="J85" s="271"/>
    </row>
    <row r="86" spans="6:10" ht="12.75">
      <c r="F86" s="271"/>
      <c r="G86" s="271"/>
      <c r="H86" s="271"/>
      <c r="I86" s="271"/>
      <c r="J86" s="271"/>
    </row>
    <row r="91" spans="5:10" ht="12.75">
      <c r="E91" s="198" t="str">
        <f>CONCATENATE(Matchs_30!D53)</f>
        <v>Perdant Match 23</v>
      </c>
      <c r="F91" s="200"/>
      <c r="J91" s="201"/>
    </row>
    <row r="92" spans="5:11" ht="12.75">
      <c r="E92" s="203"/>
      <c r="F92" s="200"/>
      <c r="G92" s="204"/>
      <c r="H92" s="178"/>
      <c r="I92" s="205"/>
      <c r="J92" s="206"/>
      <c r="K92" s="207" t="str">
        <f>CONCATENATE(Matchs_30!D61)</f>
        <v>Perdant Match 52</v>
      </c>
    </row>
    <row r="93" spans="5:11" ht="12.75">
      <c r="E93" s="208"/>
      <c r="F93" s="209"/>
      <c r="G93" s="204"/>
      <c r="H93" s="210"/>
      <c r="I93" s="205"/>
      <c r="J93" s="206"/>
      <c r="K93" s="211"/>
    </row>
    <row r="94" spans="4:11" ht="12.75">
      <c r="D94" s="156"/>
      <c r="E94" s="208"/>
      <c r="F94" s="209"/>
      <c r="G94" s="204"/>
      <c r="I94" s="205"/>
      <c r="J94" s="206"/>
      <c r="K94" s="177"/>
    </row>
    <row r="95" spans="4:12" ht="12.75">
      <c r="D95" s="204"/>
      <c r="E95" s="158">
        <v>51</v>
      </c>
      <c r="F95" s="212" t="str">
        <f>CONCATENATE(Matchs_30!D73)</f>
        <v>Vainqueur Match 51</v>
      </c>
      <c r="G95" s="213"/>
      <c r="I95" s="214"/>
      <c r="J95" s="215" t="str">
        <f>CONCATENATE(Matchs_30!F73)</f>
        <v>Vainqueur Match 59</v>
      </c>
      <c r="K95" s="174">
        <v>59</v>
      </c>
      <c r="L95" s="222"/>
    </row>
    <row r="96" spans="4:12" ht="12.75">
      <c r="D96" s="204"/>
      <c r="E96" s="216"/>
      <c r="F96" s="202"/>
      <c r="G96" s="217"/>
      <c r="H96" s="183" t="s">
        <v>110</v>
      </c>
      <c r="I96" s="209"/>
      <c r="J96" s="218"/>
      <c r="K96" s="219"/>
      <c r="L96" s="222"/>
    </row>
    <row r="97" spans="4:12" ht="12.75">
      <c r="D97" s="198" t="str">
        <f>CONCATENATE(Matchs_30!D42)</f>
        <v>Perdant Match 24</v>
      </c>
      <c r="E97" s="208"/>
      <c r="F97" s="209"/>
      <c r="G97" s="204"/>
      <c r="I97" s="205"/>
      <c r="J97" s="206"/>
      <c r="K97" s="220"/>
      <c r="L97" s="222"/>
    </row>
    <row r="98" spans="4:12" ht="12.75">
      <c r="D98" s="208"/>
      <c r="E98" s="208"/>
      <c r="F98" s="209"/>
      <c r="G98" s="204"/>
      <c r="H98" s="205"/>
      <c r="I98" s="205"/>
      <c r="J98" s="206"/>
      <c r="K98" s="212" t="str">
        <f>CONCATENATE(Matchs_30!F61)</f>
        <v>Perdant Match 41</v>
      </c>
      <c r="L98" s="222"/>
    </row>
    <row r="99" spans="4:13" ht="12.75">
      <c r="D99" s="158">
        <v>41</v>
      </c>
      <c r="E99" s="223" t="str">
        <f>CONCATENATE(Matchs_30!F53)</f>
        <v>Vainqueur Match 41</v>
      </c>
      <c r="F99" s="200"/>
      <c r="G99" s="204"/>
      <c r="H99" s="205"/>
      <c r="I99" s="205"/>
      <c r="J99" s="206"/>
      <c r="K99" s="255"/>
      <c r="L99" s="222"/>
      <c r="M99" s="191"/>
    </row>
    <row r="100" spans="4:12" ht="12.75">
      <c r="D100" s="216"/>
      <c r="E100" s="217"/>
      <c r="F100" s="200"/>
      <c r="G100" s="204"/>
      <c r="H100" s="205"/>
      <c r="I100" s="205"/>
      <c r="J100" s="206"/>
      <c r="L100" s="222"/>
    </row>
    <row r="101" spans="4:11" ht="12.75">
      <c r="D101" s="215" t="str">
        <f>CONCATENATE(Matchs_30!F42)</f>
        <v>Perdant Match 25</v>
      </c>
      <c r="E101" s="225"/>
      <c r="F101" s="225"/>
      <c r="G101" s="207" t="str">
        <f>CONCATENATE(Matchs_30!D85)</f>
        <v>Vainqueur Match 71</v>
      </c>
      <c r="H101" s="256"/>
      <c r="I101" s="207" t="str">
        <f>CONCATENATE(Matchs_30!D84)</f>
        <v>Perdant Match 71</v>
      </c>
      <c r="J101" s="257"/>
      <c r="K101" s="207" t="str">
        <f>CONCATENATE(Matchs_30!D83)</f>
        <v>Perdant Match 59</v>
      </c>
    </row>
    <row r="102" spans="7:11" ht="12.75">
      <c r="G102" s="211"/>
      <c r="H102" s="191"/>
      <c r="I102" s="226"/>
      <c r="J102" s="240"/>
      <c r="K102" s="226"/>
    </row>
    <row r="103" spans="4:11" ht="12.75">
      <c r="D103" s="200"/>
      <c r="E103" s="204"/>
      <c r="F103" s="204"/>
      <c r="G103" s="190" t="s">
        <v>109</v>
      </c>
      <c r="H103" s="191"/>
      <c r="I103" s="192" t="s">
        <v>126</v>
      </c>
      <c r="J103" s="258"/>
      <c r="K103" s="192" t="s">
        <v>137</v>
      </c>
    </row>
    <row r="104" spans="5:11" ht="12.75">
      <c r="E104" s="204"/>
      <c r="F104" s="204"/>
      <c r="G104" s="232"/>
      <c r="H104" s="205"/>
      <c r="I104" s="228"/>
      <c r="J104" s="259"/>
      <c r="K104" s="228"/>
    </row>
    <row r="105" spans="4:11" ht="12.75">
      <c r="D105" s="204"/>
      <c r="G105" s="174" t="s">
        <v>125</v>
      </c>
      <c r="H105" s="191"/>
      <c r="I105" s="158" t="s">
        <v>127</v>
      </c>
      <c r="J105" s="260"/>
      <c r="K105" s="158" t="s">
        <v>128</v>
      </c>
    </row>
    <row r="106" spans="5:11" ht="12.75">
      <c r="E106" s="204"/>
      <c r="F106" s="204"/>
      <c r="G106" s="234"/>
      <c r="H106" s="205"/>
      <c r="I106" s="181"/>
      <c r="J106" s="261"/>
      <c r="K106" s="181"/>
    </row>
    <row r="107" spans="5:11" ht="12.75">
      <c r="E107" s="204"/>
      <c r="F107" s="204"/>
      <c r="G107" s="190"/>
      <c r="H107" s="205"/>
      <c r="I107" s="192"/>
      <c r="J107" s="258"/>
      <c r="K107" s="192"/>
    </row>
    <row r="108" spans="7:11" ht="12.75">
      <c r="G108" s="234"/>
      <c r="H108" s="205"/>
      <c r="I108" s="230"/>
      <c r="J108" s="240"/>
      <c r="K108" s="230"/>
    </row>
    <row r="109" spans="4:11" ht="12.75">
      <c r="D109" s="198" t="str">
        <f>CONCATENATE(Matchs_30!D43)</f>
        <v>Perdant Match 26</v>
      </c>
      <c r="E109" s="225"/>
      <c r="F109" s="225"/>
      <c r="G109" s="212" t="str">
        <f>CONCATENATE(Matchs_30!F85)</f>
        <v>Vainqueur Match 72</v>
      </c>
      <c r="H109" s="235"/>
      <c r="I109" s="231" t="str">
        <f>CONCATENATE(Matchs_30!F84)</f>
        <v>Perdant Match 72</v>
      </c>
      <c r="J109" s="262"/>
      <c r="K109" s="231" t="str">
        <f>CONCATENATE(Matchs_30!F83)</f>
        <v>Perdant Match 60</v>
      </c>
    </row>
    <row r="110" spans="4:10" ht="12.75">
      <c r="D110" s="208"/>
      <c r="G110" s="209"/>
      <c r="H110" s="205"/>
      <c r="I110" s="191"/>
      <c r="J110" s="240"/>
    </row>
    <row r="111" spans="4:12" ht="12.75">
      <c r="D111" s="158">
        <v>42</v>
      </c>
      <c r="E111" s="207" t="str">
        <f>CONCATENATE(Matchs_30!D54)</f>
        <v>Vainqueur Match 42</v>
      </c>
      <c r="F111" s="207"/>
      <c r="G111" s="204"/>
      <c r="H111" s="205"/>
      <c r="I111" s="205"/>
      <c r="J111" s="206"/>
      <c r="L111" s="205"/>
    </row>
    <row r="112" spans="4:12" ht="12.75">
      <c r="D112" s="216"/>
      <c r="E112" s="203"/>
      <c r="F112" s="200"/>
      <c r="G112" s="204"/>
      <c r="H112" s="205"/>
      <c r="I112" s="205"/>
      <c r="J112" s="206"/>
      <c r="K112" s="207" t="str">
        <f>CONCATENATE(Matchs_30!D62)</f>
        <v>Perdant Match 51</v>
      </c>
      <c r="L112" s="205"/>
    </row>
    <row r="113" spans="4:12" ht="12.75">
      <c r="D113" s="215" t="str">
        <f>CONCATENATE(Matchs_30!F43)</f>
        <v>Perdant Match 27</v>
      </c>
      <c r="E113" s="216"/>
      <c r="F113" s="202"/>
      <c r="G113" s="233"/>
      <c r="H113" s="235"/>
      <c r="I113" s="235"/>
      <c r="J113" s="242"/>
      <c r="K113" s="243"/>
      <c r="L113" s="225"/>
    </row>
    <row r="114" spans="5:11" ht="12.75">
      <c r="E114" s="208"/>
      <c r="F114" s="209"/>
      <c r="G114" s="204"/>
      <c r="H114" s="244"/>
      <c r="I114" s="205"/>
      <c r="J114" s="206"/>
      <c r="K114" s="220"/>
    </row>
    <row r="115" spans="5:11" ht="12.75">
      <c r="E115" s="158">
        <v>52</v>
      </c>
      <c r="F115" s="212" t="str">
        <f>CONCATENATE(Matchs_30!D74)</f>
        <v>Vainqueur Match 52</v>
      </c>
      <c r="G115" s="213"/>
      <c r="H115" s="197" t="s">
        <v>116</v>
      </c>
      <c r="I115" s="245"/>
      <c r="J115" s="215" t="str">
        <f>CONCATENATE(Matchs_30!F74)</f>
        <v>Vainqueur Match 60</v>
      </c>
      <c r="K115" s="174">
        <v>60</v>
      </c>
    </row>
    <row r="116" spans="4:11" ht="12.75">
      <c r="D116" s="204"/>
      <c r="E116" s="216"/>
      <c r="F116" s="202"/>
      <c r="G116" s="200"/>
      <c r="H116" s="246"/>
      <c r="I116" s="209"/>
      <c r="J116" s="218"/>
      <c r="K116" s="219"/>
    </row>
    <row r="117" spans="5:11" ht="12.75">
      <c r="E117" s="208"/>
      <c r="F117" s="209"/>
      <c r="G117" s="204"/>
      <c r="H117" s="222"/>
      <c r="I117" s="205"/>
      <c r="J117" s="206"/>
      <c r="K117" s="220"/>
    </row>
    <row r="118" spans="5:11" ht="12.75">
      <c r="E118" s="208"/>
      <c r="F118" s="209"/>
      <c r="G118" s="204"/>
      <c r="H118" s="178"/>
      <c r="I118" s="205"/>
      <c r="J118" s="206"/>
      <c r="K118" s="212" t="str">
        <f>CONCATENATE(Matchs_30!F62)</f>
        <v>Perdant Match 42</v>
      </c>
    </row>
    <row r="119" spans="4:12" ht="12.75">
      <c r="D119" s="156"/>
      <c r="E119" s="215" t="str">
        <f>CONCATENATE(Matchs_30!F54)</f>
        <v>Perdant Match 28</v>
      </c>
      <c r="F119" s="200"/>
      <c r="J119" s="201"/>
      <c r="K119" s="255"/>
      <c r="L119" s="222"/>
    </row>
    <row r="120" spans="4:12" ht="12.75">
      <c r="D120" s="200"/>
      <c r="E120" s="200"/>
      <c r="I120" s="201"/>
      <c r="L120" s="222"/>
    </row>
    <row r="121" spans="4:12" ht="12.75">
      <c r="D121" s="204"/>
      <c r="E121" s="204"/>
      <c r="I121" s="201"/>
      <c r="L121" s="222"/>
    </row>
    <row r="129" spans="6:10" ht="12.75" customHeight="1">
      <c r="F129" s="270" t="s">
        <v>154</v>
      </c>
      <c r="G129" s="270"/>
      <c r="H129" s="270"/>
      <c r="I129" s="270"/>
      <c r="J129" s="271"/>
    </row>
    <row r="130" spans="6:10" ht="12.75" customHeight="1">
      <c r="F130" s="270"/>
      <c r="G130" s="270"/>
      <c r="H130" s="270"/>
      <c r="I130" s="270"/>
      <c r="J130" s="271"/>
    </row>
    <row r="131" spans="6:10" ht="12.75">
      <c r="F131" s="271"/>
      <c r="G131" s="271"/>
      <c r="H131" s="271"/>
      <c r="I131" s="271"/>
      <c r="J131" s="271"/>
    </row>
    <row r="134" ht="12.75">
      <c r="C134" s="198" t="str">
        <f>CONCATENATE(Matchs_30!D44)</f>
        <v>Perdant Match 29</v>
      </c>
    </row>
    <row r="135" spans="3:13" ht="12.75">
      <c r="C135" s="181"/>
      <c r="M135" s="207" t="str">
        <f>CONCATENATE(Matchs_30!D87)</f>
        <v>Perdant Match 67</v>
      </c>
    </row>
    <row r="136" spans="3:13" ht="12.75">
      <c r="C136" s="158" t="s">
        <v>66</v>
      </c>
      <c r="D136" s="199" t="str">
        <f>CONCATENATE(Matchs_30!D63)</f>
        <v>Vainqueur Match 43</v>
      </c>
      <c r="E136" s="200"/>
      <c r="I136" s="201"/>
      <c r="M136" s="226"/>
    </row>
    <row r="137" spans="3:13" ht="12.75">
      <c r="C137" s="216"/>
      <c r="D137" s="203"/>
      <c r="E137" s="200"/>
      <c r="F137" s="204"/>
      <c r="G137" s="178"/>
      <c r="H137" s="205"/>
      <c r="I137" s="206"/>
      <c r="J137" s="207" t="str">
        <f>CONCATENATE(Matchs_30!D69)</f>
        <v>Perdant Match 62</v>
      </c>
      <c r="M137" s="192" t="s">
        <v>29</v>
      </c>
    </row>
    <row r="138" spans="3:13" ht="12.75">
      <c r="C138" s="215" t="str">
        <f>CONCATENATE(Matchs_30!F44)</f>
        <v>Perdant Match 30</v>
      </c>
      <c r="D138" s="208"/>
      <c r="E138" s="209"/>
      <c r="F138" s="204"/>
      <c r="G138" s="210"/>
      <c r="H138" s="205"/>
      <c r="I138" s="206"/>
      <c r="J138" s="211"/>
      <c r="M138" s="228"/>
    </row>
    <row r="139" spans="3:13" ht="12.75">
      <c r="C139" s="156"/>
      <c r="D139" s="208"/>
      <c r="E139" s="209"/>
      <c r="F139" s="204"/>
      <c r="H139" s="205"/>
      <c r="I139" s="206"/>
      <c r="J139" s="177"/>
      <c r="M139" s="158" t="s">
        <v>138</v>
      </c>
    </row>
    <row r="140" spans="3:13" ht="12.75">
      <c r="C140" s="204"/>
      <c r="D140" s="158" t="s">
        <v>113</v>
      </c>
      <c r="E140" s="212" t="str">
        <f>CONCATENATE(Matchs_30!D75)</f>
        <v>Vainqueur Match 61</v>
      </c>
      <c r="F140" s="213"/>
      <c r="H140" s="214"/>
      <c r="I140" s="215" t="str">
        <f>CONCATENATE(Matchs_30!F75)</f>
        <v>Vainqueur Match 67</v>
      </c>
      <c r="J140" s="174" t="s">
        <v>99</v>
      </c>
      <c r="L140" s="222"/>
      <c r="M140" s="181"/>
    </row>
    <row r="141" spans="3:13" ht="12.75">
      <c r="C141" s="204"/>
      <c r="D141" s="216"/>
      <c r="E141" s="202"/>
      <c r="F141" s="217"/>
      <c r="G141" s="183" t="s">
        <v>115</v>
      </c>
      <c r="H141" s="209"/>
      <c r="I141" s="218"/>
      <c r="J141" s="219"/>
      <c r="K141" s="199" t="str">
        <f>CONCATENATE(Matchs_30!D55)</f>
        <v>Perdant Match 43</v>
      </c>
      <c r="L141" s="222"/>
      <c r="M141" s="192"/>
    </row>
    <row r="142" spans="3:13" ht="12.75">
      <c r="C142" s="198" t="str">
        <f>CONCATENATE(Matchs_30!D45)</f>
        <v>Perdant Match 31</v>
      </c>
      <c r="D142" s="208"/>
      <c r="E142" s="209"/>
      <c r="F142" s="204"/>
      <c r="H142" s="205"/>
      <c r="I142" s="206"/>
      <c r="J142" s="220"/>
      <c r="K142" s="211"/>
      <c r="L142" s="222"/>
      <c r="M142" s="230"/>
    </row>
    <row r="143" spans="3:13" ht="12.75">
      <c r="C143" s="208"/>
      <c r="D143" s="208"/>
      <c r="E143" s="209"/>
      <c r="F143" s="204"/>
      <c r="G143" s="205"/>
      <c r="H143" s="205"/>
      <c r="I143" s="206"/>
      <c r="J143" s="221" t="str">
        <f>CONCATENATE(Matchs_30!F69)</f>
        <v>Vainqueur Match 53</v>
      </c>
      <c r="K143" s="174">
        <v>53</v>
      </c>
      <c r="L143" s="222"/>
      <c r="M143" s="231" t="str">
        <f>CONCATENATE(Matchs_30!F87)</f>
        <v>Perdant Match 68</v>
      </c>
    </row>
    <row r="144" spans="3:13" ht="12.75">
      <c r="C144" s="158" t="s">
        <v>88</v>
      </c>
      <c r="D144" s="223" t="str">
        <f>CONCATENATE(Matchs_30!F63)</f>
        <v>Vainqueur Match 44</v>
      </c>
      <c r="E144" s="200"/>
      <c r="F144" s="204"/>
      <c r="G144" s="205"/>
      <c r="H144" s="205"/>
      <c r="I144" s="206"/>
      <c r="J144" s="224"/>
      <c r="K144" s="219"/>
      <c r="L144" s="222"/>
      <c r="M144" s="191"/>
    </row>
    <row r="145" spans="3:12" ht="12.75">
      <c r="C145" s="216"/>
      <c r="D145" s="217"/>
      <c r="E145" s="200"/>
      <c r="F145" s="204"/>
      <c r="G145" s="205"/>
      <c r="H145" s="205"/>
      <c r="I145" s="206"/>
      <c r="K145" s="212" t="str">
        <f>CONCATENATE(Matchs_30!F55)</f>
        <v>Perdant Match 44</v>
      </c>
      <c r="L145" s="222"/>
    </row>
    <row r="146" spans="3:10" ht="12.75">
      <c r="C146" s="215" t="str">
        <f>CONCATENATE(Matchs_30!F45)</f>
        <v>Perdant Match 32</v>
      </c>
      <c r="D146" s="225"/>
      <c r="E146" s="225"/>
      <c r="F146" s="207" t="str">
        <f>CONCATENATE(Matchs_30!D89)</f>
        <v>Vainqueur Match 73</v>
      </c>
      <c r="G146" s="256"/>
      <c r="H146" s="207" t="str">
        <f>CONCATENATE(Matchs_30!D88)</f>
        <v>Perdant Match 73</v>
      </c>
      <c r="I146" s="257"/>
      <c r="J146" s="225"/>
    </row>
    <row r="147" spans="6:9" ht="12.75">
      <c r="F147" s="211"/>
      <c r="G147" s="191"/>
      <c r="H147" s="226"/>
      <c r="I147" s="240"/>
    </row>
    <row r="148" spans="3:9" ht="12.75">
      <c r="C148" s="200"/>
      <c r="D148" s="204"/>
      <c r="E148" s="204"/>
      <c r="F148" s="190" t="s">
        <v>18</v>
      </c>
      <c r="G148" s="191"/>
      <c r="H148" s="192" t="s">
        <v>19</v>
      </c>
      <c r="I148" s="258"/>
    </row>
    <row r="149" spans="4:9" ht="12.75">
      <c r="D149" s="204"/>
      <c r="E149" s="204"/>
      <c r="F149" s="232"/>
      <c r="G149" s="205"/>
      <c r="H149" s="228"/>
      <c r="I149" s="259"/>
    </row>
    <row r="150" spans="3:9" ht="12.75">
      <c r="C150" s="204"/>
      <c r="F150" s="174" t="s">
        <v>139</v>
      </c>
      <c r="G150" s="191"/>
      <c r="H150" s="158" t="s">
        <v>140</v>
      </c>
      <c r="I150" s="260"/>
    </row>
    <row r="151" spans="4:9" ht="12.75">
      <c r="D151" s="204"/>
      <c r="E151" s="204"/>
      <c r="F151" s="234"/>
      <c r="G151" s="205"/>
      <c r="H151" s="181"/>
      <c r="I151" s="261"/>
    </row>
    <row r="152" spans="4:9" ht="12.75">
      <c r="D152" s="204"/>
      <c r="E152" s="204"/>
      <c r="F152" s="190"/>
      <c r="G152" s="205"/>
      <c r="H152" s="192"/>
      <c r="I152" s="258"/>
    </row>
    <row r="153" spans="6:9" ht="12.75">
      <c r="F153" s="234"/>
      <c r="G153" s="205"/>
      <c r="H153" s="230"/>
      <c r="I153" s="240"/>
    </row>
    <row r="154" spans="3:9" ht="12.75">
      <c r="C154" s="198" t="str">
        <f>CONCATENATE(Matchs_30!D46)</f>
        <v>Perdant Match 33</v>
      </c>
      <c r="D154" s="225"/>
      <c r="E154" s="225"/>
      <c r="F154" s="212" t="str">
        <f>CONCATENATE(Matchs_30!F89)</f>
        <v>Vainqueur Match 74</v>
      </c>
      <c r="G154" s="235"/>
      <c r="H154" s="231" t="str">
        <f>CONCATENATE(Matchs_30!F88)</f>
        <v>Perdant Match 74</v>
      </c>
      <c r="I154" s="262"/>
    </row>
    <row r="155" spans="3:9" ht="12.75">
      <c r="C155" s="208"/>
      <c r="F155" s="209"/>
      <c r="G155" s="205"/>
      <c r="H155" s="191"/>
      <c r="I155" s="240"/>
    </row>
    <row r="156" spans="3:12" ht="12.75">
      <c r="C156" s="158" t="s">
        <v>63</v>
      </c>
      <c r="D156" s="207" t="str">
        <f>CONCATENATE(Matchs_30!D64)</f>
        <v>Vainqueur Match 45</v>
      </c>
      <c r="E156" s="207"/>
      <c r="F156" s="204"/>
      <c r="G156" s="205"/>
      <c r="H156" s="205"/>
      <c r="I156" s="206"/>
      <c r="K156" s="235"/>
      <c r="L156" s="205"/>
    </row>
    <row r="157" spans="3:13" ht="12.75">
      <c r="C157" s="216"/>
      <c r="D157" s="203"/>
      <c r="E157" s="200"/>
      <c r="F157" s="204"/>
      <c r="G157" s="205"/>
      <c r="H157" s="205"/>
      <c r="I157" s="206"/>
      <c r="J157" s="207" t="str">
        <f>CONCATENATE(Matchs_30!D70)</f>
        <v>Perdant Match 61</v>
      </c>
      <c r="K157" s="235"/>
      <c r="L157" s="205"/>
      <c r="M157" s="207" t="str">
        <f>CONCATENATE(Matchs_30!D86)</f>
        <v>Perdant Match 53</v>
      </c>
    </row>
    <row r="158" spans="3:13" ht="12.75">
      <c r="C158" s="215" t="str">
        <f>CONCATENATE(Matchs_30!F46)</f>
        <v>Perdant Match 34</v>
      </c>
      <c r="D158" s="216"/>
      <c r="E158" s="202"/>
      <c r="F158" s="233"/>
      <c r="G158" s="235"/>
      <c r="H158" s="235"/>
      <c r="I158" s="242"/>
      <c r="J158" s="243"/>
      <c r="K158" s="235"/>
      <c r="L158" s="225"/>
      <c r="M158" s="226"/>
    </row>
    <row r="159" spans="4:13" ht="12.75">
      <c r="D159" s="208"/>
      <c r="E159" s="209"/>
      <c r="F159" s="204"/>
      <c r="G159" s="244"/>
      <c r="H159" s="205"/>
      <c r="I159" s="206"/>
      <c r="J159" s="220"/>
      <c r="K159" s="225"/>
      <c r="M159" s="192" t="s">
        <v>48</v>
      </c>
    </row>
    <row r="160" spans="4:13" ht="12.75">
      <c r="D160" s="158" t="s">
        <v>117</v>
      </c>
      <c r="E160" s="212" t="str">
        <f>CONCATENATE(Matchs_30!D76)</f>
        <v>Vainqueur Match 62</v>
      </c>
      <c r="F160" s="213"/>
      <c r="G160" s="197" t="s">
        <v>112</v>
      </c>
      <c r="H160" s="245"/>
      <c r="I160" s="215" t="str">
        <f>CONCATENATE(Matchs_30!F76)</f>
        <v>Vainqueur Match 68</v>
      </c>
      <c r="J160" s="174" t="s">
        <v>104</v>
      </c>
      <c r="K160" s="225"/>
      <c r="M160" s="228"/>
    </row>
    <row r="161" spans="3:13" ht="12.75">
      <c r="C161" s="204"/>
      <c r="D161" s="216"/>
      <c r="E161" s="202"/>
      <c r="F161" s="200"/>
      <c r="G161" s="246"/>
      <c r="H161" s="209"/>
      <c r="I161" s="218"/>
      <c r="J161" s="219"/>
      <c r="K161" s="199" t="str">
        <f>CONCATENATE(Matchs_30!D56)</f>
        <v>Perdant Match 45</v>
      </c>
      <c r="M161" s="158" t="s">
        <v>124</v>
      </c>
    </row>
    <row r="162" spans="3:13" ht="12.75">
      <c r="C162" s="198" t="str">
        <f>CONCATENATE(Matchs_30!D47)</f>
        <v>Perdant Match 35</v>
      </c>
      <c r="D162" s="208"/>
      <c r="E162" s="209"/>
      <c r="F162" s="204"/>
      <c r="G162" s="222"/>
      <c r="H162" s="205"/>
      <c r="I162" s="206"/>
      <c r="J162" s="220"/>
      <c r="K162" s="220"/>
      <c r="M162" s="181"/>
    </row>
    <row r="163" spans="3:13" ht="12.75">
      <c r="C163" s="208"/>
      <c r="D163" s="208"/>
      <c r="E163" s="209"/>
      <c r="F163" s="204"/>
      <c r="G163" s="178"/>
      <c r="H163" s="205"/>
      <c r="I163" s="206"/>
      <c r="J163" s="221" t="str">
        <f>CONCATENATE(Matchs_30!F70)</f>
        <v>Vainqueur Match 54</v>
      </c>
      <c r="K163" s="174">
        <v>54</v>
      </c>
      <c r="M163" s="192"/>
    </row>
    <row r="164" spans="3:13" ht="12.75">
      <c r="C164" s="158" t="s">
        <v>74</v>
      </c>
      <c r="D164" s="223" t="str">
        <f>CONCATENATE(Matchs_30!F64)</f>
        <v>Vainqueur Match 46</v>
      </c>
      <c r="E164" s="200"/>
      <c r="I164" s="201"/>
      <c r="J164" s="224"/>
      <c r="K164" s="219"/>
      <c r="L164" s="222"/>
      <c r="M164" s="230"/>
    </row>
    <row r="165" spans="3:13" ht="12.75">
      <c r="C165" s="216"/>
      <c r="D165" s="217"/>
      <c r="E165" s="200"/>
      <c r="I165" s="201"/>
      <c r="K165" s="212" t="str">
        <f>CONCATENATE(Matchs_30!F56)</f>
        <v>Perdant Match 46</v>
      </c>
      <c r="L165" s="222"/>
      <c r="M165" s="231" t="str">
        <f>CONCATENATE(Matchs_30!F86)</f>
        <v>Perdant Match 54</v>
      </c>
    </row>
    <row r="166" spans="3:13" ht="12.75">
      <c r="C166" s="215" t="str">
        <f>CONCATENATE(Matchs_30!F47)</f>
        <v>Perdant Match 36</v>
      </c>
      <c r="D166" s="204"/>
      <c r="E166" s="204"/>
      <c r="I166" s="201"/>
      <c r="K166" s="209"/>
      <c r="L166" s="222"/>
      <c r="M166" s="191"/>
    </row>
    <row r="172" spans="6:10" ht="12.75">
      <c r="F172" s="270" t="s">
        <v>155</v>
      </c>
      <c r="G172" s="270"/>
      <c r="H172" s="270"/>
      <c r="I172" s="270"/>
      <c r="J172" s="271"/>
    </row>
    <row r="173" spans="6:10" ht="12.75">
      <c r="F173" s="270"/>
      <c r="G173" s="270"/>
      <c r="H173" s="270"/>
      <c r="I173" s="270"/>
      <c r="J173" s="271"/>
    </row>
    <row r="174" spans="6:10" ht="12.75">
      <c r="F174" s="271"/>
      <c r="G174" s="271"/>
      <c r="H174" s="271"/>
      <c r="I174" s="271"/>
      <c r="J174" s="271"/>
    </row>
    <row r="178" spans="4:8" ht="12.75">
      <c r="D178" s="263" t="str">
        <f>CONCATENATE(Matchs_30!D77)</f>
        <v>Perdant Match 47</v>
      </c>
      <c r="E178" s="155"/>
      <c r="H178" s="152" t="str">
        <f>CONCATENATE(Matchs_30!F77)</f>
        <v>Perdant Match 48</v>
      </c>
    </row>
    <row r="179" spans="4:13" ht="12.75">
      <c r="D179" s="264"/>
      <c r="E179" s="217"/>
      <c r="F179" s="183" t="s">
        <v>114</v>
      </c>
      <c r="G179" s="227"/>
      <c r="H179" s="224"/>
      <c r="K179" s="248"/>
      <c r="L179" s="272" t="s">
        <v>22</v>
      </c>
      <c r="M179" s="273"/>
    </row>
    <row r="180" spans="4:13" ht="12.75">
      <c r="D180" s="263"/>
      <c r="E180" s="204"/>
      <c r="F180" s="222"/>
      <c r="G180" s="222"/>
      <c r="H180" s="205"/>
      <c r="K180" s="233">
        <v>1</v>
      </c>
      <c r="L180" s="266" t="str">
        <f>CONCATENATE('Classement Final_30'!B2)</f>
        <v>Place 1</v>
      </c>
      <c r="M180" s="267"/>
    </row>
    <row r="181" spans="4:13" ht="12.75">
      <c r="D181" s="263"/>
      <c r="E181" s="204"/>
      <c r="F181" s="205"/>
      <c r="G181" s="205"/>
      <c r="H181" s="205"/>
      <c r="K181" s="233">
        <v>2</v>
      </c>
      <c r="L181" s="266" t="str">
        <f>CONCATENATE('Classement Final_30'!B3)</f>
        <v>Place 2</v>
      </c>
      <c r="M181" s="267"/>
    </row>
    <row r="182" spans="4:13" ht="12.75">
      <c r="D182" s="263"/>
      <c r="E182" s="205"/>
      <c r="F182" s="222"/>
      <c r="G182" s="222"/>
      <c r="H182" s="205"/>
      <c r="K182" s="233">
        <v>3</v>
      </c>
      <c r="L182" s="266" t="str">
        <f>CONCATENATE('Classement Final_30'!B4)</f>
        <v>Place 3</v>
      </c>
      <c r="M182" s="267"/>
    </row>
    <row r="183" spans="4:13" ht="12.75">
      <c r="D183" s="263"/>
      <c r="E183" s="175" t="str">
        <f>CONCATENATE(Matchs_30!D91)</f>
        <v>Vainqueur Match 75</v>
      </c>
      <c r="F183" s="229"/>
      <c r="G183" s="175" t="str">
        <f>CONCATENATE(Matchs_30!D90)</f>
        <v>Perdant Match 75</v>
      </c>
      <c r="K183" s="233">
        <v>4</v>
      </c>
      <c r="L183" s="266" t="str">
        <f>CONCATENATE('Classement Final_30'!B5)</f>
        <v>Place 4</v>
      </c>
      <c r="M183" s="267"/>
    </row>
    <row r="184" spans="4:13" ht="12.75">
      <c r="D184" s="263"/>
      <c r="E184" s="211"/>
      <c r="F184" s="153"/>
      <c r="G184" s="226"/>
      <c r="K184" s="233">
        <v>5</v>
      </c>
      <c r="L184" s="266" t="str">
        <f>CONCATENATE('Classement Final_30'!B6)</f>
        <v>Place 5</v>
      </c>
      <c r="M184" s="267"/>
    </row>
    <row r="185" spans="4:13" ht="12.75">
      <c r="D185" s="263"/>
      <c r="E185" s="190" t="s">
        <v>25</v>
      </c>
      <c r="F185" s="191"/>
      <c r="G185" s="192" t="s">
        <v>26</v>
      </c>
      <c r="J185" s="175" t="str">
        <f>CONCATENATE(Matchs_30!F94)</f>
        <v>Perdant Match 65</v>
      </c>
      <c r="K185" s="233">
        <v>6</v>
      </c>
      <c r="L185" s="266" t="str">
        <f>CONCATENATE('Classement Final_30'!B7)</f>
        <v>Place 6</v>
      </c>
      <c r="M185" s="267"/>
    </row>
    <row r="186" spans="4:13" ht="12.75">
      <c r="D186" s="263"/>
      <c r="E186" s="190"/>
      <c r="F186" s="222"/>
      <c r="G186" s="230"/>
      <c r="J186" s="188"/>
      <c r="K186" s="233">
        <v>7</v>
      </c>
      <c r="L186" s="266" t="str">
        <f>CONCATENATE('Classement Final_30'!B8)</f>
        <v>Place 7</v>
      </c>
      <c r="M186" s="267"/>
    </row>
    <row r="187" spans="4:13" ht="12.75">
      <c r="D187" s="263"/>
      <c r="E187" s="174" t="s">
        <v>141</v>
      </c>
      <c r="F187" s="205"/>
      <c r="G187" s="158" t="s">
        <v>142</v>
      </c>
      <c r="J187" s="192" t="s">
        <v>23</v>
      </c>
      <c r="K187" s="233">
        <v>8</v>
      </c>
      <c r="L187" s="266" t="str">
        <f>CONCATENATE('Classement Final_30'!B9)</f>
        <v>Place 8</v>
      </c>
      <c r="M187" s="267"/>
    </row>
    <row r="188" spans="4:13" ht="12.75">
      <c r="D188" s="263"/>
      <c r="E188" s="234"/>
      <c r="F188" s="235"/>
      <c r="G188" s="236"/>
      <c r="J188" s="194"/>
      <c r="K188" s="233">
        <v>9</v>
      </c>
      <c r="L188" s="266" t="str">
        <f>CONCATENATE('Classement Final_30'!B10)</f>
        <v>Place 9</v>
      </c>
      <c r="M188" s="267"/>
    </row>
    <row r="189" spans="4:13" ht="12.75">
      <c r="D189" s="263"/>
      <c r="E189" s="237"/>
      <c r="F189" s="222"/>
      <c r="G189" s="238"/>
      <c r="J189" s="247" t="s">
        <v>143</v>
      </c>
      <c r="K189" s="233">
        <v>10</v>
      </c>
      <c r="L189" s="266" t="str">
        <f>CONCATENATE('Classement Final_30'!B11)</f>
        <v>Place 10</v>
      </c>
      <c r="M189" s="267"/>
    </row>
    <row r="190" spans="4:13" ht="12.75">
      <c r="D190" s="263"/>
      <c r="E190" s="237"/>
      <c r="F190" s="153"/>
      <c r="G190" s="230"/>
      <c r="J190" s="194"/>
      <c r="K190" s="233">
        <v>11</v>
      </c>
      <c r="L190" s="266" t="str">
        <f>CONCATENATE('Classement Final_30'!B12)</f>
        <v>Place 11</v>
      </c>
      <c r="M190" s="267"/>
    </row>
    <row r="191" spans="4:13" ht="12.75">
      <c r="D191" s="263"/>
      <c r="E191" s="173" t="str">
        <f>CONCATENATE(Matchs_30!F91)</f>
        <v>Vainqueur Match 76</v>
      </c>
      <c r="F191" s="229"/>
      <c r="G191" s="165" t="str">
        <f>CONCATENATE(Matchs_30!F90)</f>
        <v>Perdant Match 76</v>
      </c>
      <c r="J191" s="195"/>
      <c r="K191" s="233">
        <v>12</v>
      </c>
      <c r="L191" s="266" t="str">
        <f>CONCATENATE('Classement Final_30'!B13)</f>
        <v>Place 12</v>
      </c>
      <c r="M191" s="267"/>
    </row>
    <row r="192" spans="4:13" ht="12.75">
      <c r="D192" s="263"/>
      <c r="E192" s="229"/>
      <c r="F192" s="222"/>
      <c r="G192" s="229"/>
      <c r="J192" s="196"/>
      <c r="K192" s="233">
        <v>13</v>
      </c>
      <c r="L192" s="266" t="str">
        <f>CONCATENATE('Classement Final_30'!B14)</f>
        <v>Place 13</v>
      </c>
      <c r="M192" s="267"/>
    </row>
    <row r="193" spans="4:13" ht="12.75">
      <c r="D193" s="263"/>
      <c r="E193" s="222"/>
      <c r="F193" s="222"/>
      <c r="G193" s="222"/>
      <c r="H193" s="222"/>
      <c r="J193" s="165" t="str">
        <f>CONCATENATE(Matchs_30!D94)</f>
        <v>Perdant Match 66</v>
      </c>
      <c r="K193" s="233">
        <v>14</v>
      </c>
      <c r="L193" s="266" t="str">
        <f>CONCATENATE('Classement Final_30'!B15)</f>
        <v>Place 14</v>
      </c>
      <c r="M193" s="267"/>
    </row>
    <row r="194" spans="4:13" ht="12.75">
      <c r="D194" s="263"/>
      <c r="E194" s="222"/>
      <c r="F194" s="222"/>
      <c r="G194" s="222"/>
      <c r="H194" s="222"/>
      <c r="K194" s="233">
        <v>15</v>
      </c>
      <c r="L194" s="266" t="str">
        <f>CONCATENATE('Classement Final_30'!B16)</f>
        <v>Place 15</v>
      </c>
      <c r="M194" s="267"/>
    </row>
    <row r="195" spans="4:13" ht="12.75">
      <c r="D195" s="263"/>
      <c r="E195" s="204"/>
      <c r="F195" s="239"/>
      <c r="G195" s="191"/>
      <c r="H195" s="205"/>
      <c r="K195" s="233">
        <v>16</v>
      </c>
      <c r="L195" s="266" t="str">
        <f>CONCATENATE('Classement Final_30'!B17)</f>
        <v>Place 16</v>
      </c>
      <c r="M195" s="267"/>
    </row>
    <row r="196" spans="4:13" ht="12.75">
      <c r="D196" s="265" t="str">
        <f>CONCATENATE(Matchs_30!D78)</f>
        <v>Perdant Match 49</v>
      </c>
      <c r="E196" s="165"/>
      <c r="F196" s="197" t="s">
        <v>77</v>
      </c>
      <c r="G196" s="241"/>
      <c r="H196" s="161" t="str">
        <f>CONCATENATE(Matchs_30!F78)</f>
        <v>Perdant Match 50</v>
      </c>
      <c r="K196" s="233">
        <v>17</v>
      </c>
      <c r="L196" s="266" t="str">
        <f>CONCATENATE('Classement Final_30'!B18)</f>
        <v>Place 17</v>
      </c>
      <c r="M196" s="267"/>
    </row>
    <row r="197" spans="4:13" ht="12.75">
      <c r="D197" s="263"/>
      <c r="K197" s="233">
        <v>18</v>
      </c>
      <c r="L197" s="266" t="str">
        <f>CONCATENATE('Classement Final_30'!B19)</f>
        <v>Place 18</v>
      </c>
      <c r="M197" s="267"/>
    </row>
    <row r="198" spans="4:13" ht="12.75">
      <c r="D198" s="263" t="str">
        <f>CONCATENATE(Matchs_30!D79)</f>
        <v>Perdant Match 55</v>
      </c>
      <c r="E198" s="155"/>
      <c r="H198" s="152" t="str">
        <f>CONCATENATE(Matchs_30!F79)</f>
        <v>Perdant Match 56</v>
      </c>
      <c r="K198" s="233">
        <v>19</v>
      </c>
      <c r="L198" s="266" t="str">
        <f>CONCATENATE('Classement Final_30'!B20)</f>
        <v>Place 19</v>
      </c>
      <c r="M198" s="267"/>
    </row>
    <row r="199" spans="4:13" ht="12.75">
      <c r="D199" s="264"/>
      <c r="E199" s="217"/>
      <c r="F199" s="183" t="s">
        <v>76</v>
      </c>
      <c r="G199" s="227"/>
      <c r="H199" s="224"/>
      <c r="K199" s="233">
        <v>20</v>
      </c>
      <c r="L199" s="266" t="str">
        <f>CONCATENATE('Classement Final_30'!B21)</f>
        <v>Place 20</v>
      </c>
      <c r="M199" s="267"/>
    </row>
    <row r="200" spans="4:13" ht="12.75">
      <c r="D200" s="263"/>
      <c r="E200" s="204"/>
      <c r="F200" s="222"/>
      <c r="G200" s="222"/>
      <c r="H200" s="205"/>
      <c r="K200" s="233">
        <v>21</v>
      </c>
      <c r="L200" s="266" t="str">
        <f>CONCATENATE('Classement Final_30'!B22)</f>
        <v>Place 21</v>
      </c>
      <c r="M200" s="267"/>
    </row>
    <row r="201" spans="4:13" ht="12.75">
      <c r="D201" s="263"/>
      <c r="E201" s="204"/>
      <c r="F201" s="205"/>
      <c r="G201" s="205"/>
      <c r="H201" s="205"/>
      <c r="K201" s="233">
        <v>22</v>
      </c>
      <c r="L201" s="266" t="str">
        <f>CONCATENATE('Classement Final_30'!B23)</f>
        <v>Place 22</v>
      </c>
      <c r="M201" s="267"/>
    </row>
    <row r="202" spans="4:13" ht="12.75">
      <c r="D202" s="263"/>
      <c r="E202" s="205"/>
      <c r="F202" s="222"/>
      <c r="G202" s="222"/>
      <c r="H202" s="205"/>
      <c r="J202" s="175" t="str">
        <f>CONCATENATE(Matchs_30!D95)</f>
        <v>Perdant Match 69</v>
      </c>
      <c r="K202" s="233">
        <v>23</v>
      </c>
      <c r="L202" s="266" t="str">
        <f>CONCATENATE('Classement Final_30'!B24)</f>
        <v>Place 23</v>
      </c>
      <c r="M202" s="267"/>
    </row>
    <row r="203" spans="4:13" ht="12.75">
      <c r="D203" s="263"/>
      <c r="E203" s="175" t="str">
        <f>CONCATENATE(Matchs_30!D93)</f>
        <v>Vainqueur Match 77</v>
      </c>
      <c r="F203" s="229"/>
      <c r="G203" s="175" t="str">
        <f>CONCATENATE(Matchs_30!D92)</f>
        <v>Perdant Match 77</v>
      </c>
      <c r="J203" s="188"/>
      <c r="K203" s="233">
        <v>24</v>
      </c>
      <c r="L203" s="266" t="str">
        <f>CONCATENATE('Classement Final_30'!B25)</f>
        <v>Place 24</v>
      </c>
      <c r="M203" s="267"/>
    </row>
    <row r="204" spans="4:13" ht="12.75">
      <c r="D204" s="263"/>
      <c r="E204" s="211"/>
      <c r="F204" s="153"/>
      <c r="G204" s="226"/>
      <c r="J204" s="192" t="s">
        <v>24</v>
      </c>
      <c r="K204" s="233">
        <v>25</v>
      </c>
      <c r="L204" s="266" t="str">
        <f>CONCATENATE('Classement Final_30'!B26)</f>
        <v>Place 25</v>
      </c>
      <c r="M204" s="267"/>
    </row>
    <row r="205" spans="4:13" ht="12.75">
      <c r="D205" s="263"/>
      <c r="E205" s="190" t="s">
        <v>20</v>
      </c>
      <c r="F205" s="191"/>
      <c r="G205" s="192" t="s">
        <v>21</v>
      </c>
      <c r="J205" s="194"/>
      <c r="K205" s="233">
        <v>26</v>
      </c>
      <c r="L205" s="266" t="str">
        <f>CONCATENATE('Classement Final_30'!B27)</f>
        <v>Place 26</v>
      </c>
      <c r="M205" s="267"/>
    </row>
    <row r="206" spans="4:13" ht="12.75">
      <c r="D206" s="263"/>
      <c r="E206" s="190"/>
      <c r="F206" s="222"/>
      <c r="G206" s="230"/>
      <c r="J206" s="247" t="s">
        <v>144</v>
      </c>
      <c r="K206" s="233">
        <v>27</v>
      </c>
      <c r="L206" s="266" t="str">
        <f>CONCATENATE('Classement Final_30'!B28)</f>
        <v>Place 27</v>
      </c>
      <c r="M206" s="267"/>
    </row>
    <row r="207" spans="4:13" ht="12.75">
      <c r="D207" s="263"/>
      <c r="E207" s="174" t="s">
        <v>145</v>
      </c>
      <c r="F207" s="205"/>
      <c r="G207" s="158" t="s">
        <v>146</v>
      </c>
      <c r="J207" s="194"/>
      <c r="K207" s="233">
        <v>28</v>
      </c>
      <c r="L207" s="266" t="str">
        <f>CONCATENATE('Classement Final_30'!B29)</f>
        <v>Place 28</v>
      </c>
      <c r="M207" s="267"/>
    </row>
    <row r="208" spans="4:13" ht="12.75">
      <c r="D208" s="263"/>
      <c r="E208" s="234"/>
      <c r="F208" s="235"/>
      <c r="G208" s="236"/>
      <c r="J208" s="195"/>
      <c r="K208" s="233">
        <v>29</v>
      </c>
      <c r="L208" s="266" t="str">
        <f>CONCATENATE('Classement Final_30'!B30)</f>
        <v>Place 29</v>
      </c>
      <c r="M208" s="267"/>
    </row>
    <row r="209" spans="4:13" ht="12.75">
      <c r="D209" s="263"/>
      <c r="E209" s="237"/>
      <c r="F209" s="222"/>
      <c r="G209" s="238"/>
      <c r="J209" s="196"/>
      <c r="K209" s="233">
        <v>30</v>
      </c>
      <c r="L209" s="268" t="str">
        <f>CONCATENATE('Classement Final_30'!B31)</f>
        <v>Place 30</v>
      </c>
      <c r="M209" s="269"/>
    </row>
    <row r="210" spans="4:10" ht="12.75">
      <c r="D210" s="263"/>
      <c r="E210" s="237"/>
      <c r="F210" s="153"/>
      <c r="G210" s="230"/>
      <c r="J210" s="165" t="str">
        <f>CONCATENATE(Matchs_30!F95)</f>
        <v>Perdant Match 70</v>
      </c>
    </row>
    <row r="211" spans="4:7" ht="12.75">
      <c r="D211" s="263"/>
      <c r="E211" s="173" t="str">
        <f>CONCATENATE(Matchs_30!F93)</f>
        <v>Vainqueur Match 78</v>
      </c>
      <c r="F211" s="229"/>
      <c r="G211" s="165" t="str">
        <f>CONCATENATE(Matchs_30!F92)</f>
        <v>Perdant Match 78</v>
      </c>
    </row>
    <row r="212" spans="4:7" ht="12.75">
      <c r="D212" s="263"/>
      <c r="E212" s="229"/>
      <c r="F212" s="222"/>
      <c r="G212" s="229"/>
    </row>
    <row r="213" spans="4:8" ht="12.75">
      <c r="D213" s="263"/>
      <c r="E213" s="222"/>
      <c r="F213" s="222"/>
      <c r="G213" s="222"/>
      <c r="H213" s="222"/>
    </row>
    <row r="214" spans="4:8" ht="12.75">
      <c r="D214" s="263"/>
      <c r="E214" s="222"/>
      <c r="F214" s="222"/>
      <c r="G214" s="222"/>
      <c r="H214" s="222"/>
    </row>
    <row r="215" spans="4:8" ht="12.75">
      <c r="D215" s="263"/>
      <c r="E215" s="204"/>
      <c r="F215" s="239"/>
      <c r="G215" s="191"/>
      <c r="H215" s="205"/>
    </row>
    <row r="216" spans="4:8" ht="12.75">
      <c r="D216" s="265" t="str">
        <f>CONCATENATE(Matchs_30!D80)</f>
        <v>Perdant Match 57</v>
      </c>
      <c r="E216" s="165"/>
      <c r="F216" s="197" t="s">
        <v>129</v>
      </c>
      <c r="G216" s="241"/>
      <c r="H216" s="161" t="str">
        <f>CONCATENATE(Matchs_30!F80)</f>
        <v>Perdant Match 58</v>
      </c>
    </row>
  </sheetData>
  <sheetProtection sheet="1"/>
  <mergeCells count="36">
    <mergeCell ref="F1:J3"/>
    <mergeCell ref="F42:J44"/>
    <mergeCell ref="F84:J86"/>
    <mergeCell ref="F129:J131"/>
    <mergeCell ref="F172:J174"/>
    <mergeCell ref="L179:M179"/>
    <mergeCell ref="L180:M180"/>
    <mergeCell ref="L181:M181"/>
    <mergeCell ref="L182:M182"/>
    <mergeCell ref="L183:M183"/>
    <mergeCell ref="L184:M184"/>
    <mergeCell ref="L185:M185"/>
    <mergeCell ref="L186:M186"/>
    <mergeCell ref="L187:M187"/>
    <mergeCell ref="L188:M188"/>
    <mergeCell ref="L189:M189"/>
    <mergeCell ref="L190:M190"/>
    <mergeCell ref="L191:M191"/>
    <mergeCell ref="L205:M205"/>
    <mergeCell ref="L206:M206"/>
    <mergeCell ref="L192:M192"/>
    <mergeCell ref="L193:M193"/>
    <mergeCell ref="L194:M194"/>
    <mergeCell ref="L195:M195"/>
    <mergeCell ref="L196:M196"/>
    <mergeCell ref="L197:M197"/>
    <mergeCell ref="L198:M198"/>
    <mergeCell ref="L199:M199"/>
    <mergeCell ref="L200:M200"/>
    <mergeCell ref="L207:M207"/>
    <mergeCell ref="L208:M208"/>
    <mergeCell ref="L209:M209"/>
    <mergeCell ref="L201:M201"/>
    <mergeCell ref="L202:M202"/>
    <mergeCell ref="L203:M203"/>
    <mergeCell ref="L204:M204"/>
  </mergeCells>
  <printOptions horizontalCentered="1" verticalCentered="1"/>
  <pageMargins left="0" right="0" top="0" bottom="0" header="0" footer="0"/>
  <pageSetup horizontalDpi="300" verticalDpi="300" orientation="landscape" paperSize="9" scale="87" r:id="rId1"/>
  <rowBreaks count="4" manualBreakCount="4">
    <brk id="41" max="255" man="1"/>
    <brk id="83" max="255" man="1"/>
    <brk id="126" max="255" man="1"/>
    <brk id="16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31"/>
  <sheetViews>
    <sheetView tabSelected="1" zoomScalePageLayoutView="0" workbookViewId="0" topLeftCell="A3">
      <selection activeCell="D28" sqref="D28"/>
    </sheetView>
  </sheetViews>
  <sheetFormatPr defaultColWidth="8.7109375" defaultRowHeight="12.75"/>
  <cols>
    <col min="1" max="1" width="3.00390625" style="11" customWidth="1"/>
    <col min="2" max="2" width="19.57421875" style="0" customWidth="1"/>
  </cols>
  <sheetData>
    <row r="1" spans="1:2" ht="39.75" customHeight="1" thickBot="1" thickTop="1">
      <c r="A1" s="274" t="s">
        <v>13</v>
      </c>
      <c r="B1" s="275"/>
    </row>
    <row r="2" spans="1:2" ht="18" customHeight="1" thickTop="1">
      <c r="A2" s="4">
        <v>1</v>
      </c>
      <c r="B2" s="2" t="str">
        <f>IF(Matchs_30!G97=Matchs_30!I97,"Place 1",IF(Matchs_30!G97&gt;Matchs_30!I97,Matchs_30!D97,Matchs_30!F97))</f>
        <v>Place 1</v>
      </c>
    </row>
    <row r="3" spans="1:2" ht="18" customHeight="1">
      <c r="A3" s="4">
        <f>SUM(A2,1)</f>
        <v>2</v>
      </c>
      <c r="B3" s="2" t="str">
        <f>IF(Matchs_30!G97=Matchs_30!I97,"Place 2",IF(Matchs_30!G97&lt;Matchs_30!I97,Matchs_30!D97,Matchs_30!F97))</f>
        <v>Place 2</v>
      </c>
    </row>
    <row r="4" spans="1:2" ht="18" customHeight="1">
      <c r="A4" s="4">
        <f>SUM(A3,1)</f>
        <v>3</v>
      </c>
      <c r="B4" s="2" t="str">
        <f>IF(Matchs_30!G96=Matchs_30!I96,"Place 3",IF(Matchs_30!G96&gt;Matchs_30!I96,Matchs_30!D96,Matchs_30!F96))</f>
        <v>Place 3</v>
      </c>
    </row>
    <row r="5" spans="1:2" ht="18" customHeight="1">
      <c r="A5" s="4">
        <f>SUM(A4,1)</f>
        <v>4</v>
      </c>
      <c r="B5" s="2" t="str">
        <f>IF(Matchs_30!G96=Matchs_30!I96,"Place 4",IF(Matchs_30!G96&lt;Matchs_30!I96,Matchs_30!D96,Matchs_30!F96))</f>
        <v>Place 4</v>
      </c>
    </row>
    <row r="6" spans="1:2" ht="18" customHeight="1">
      <c r="A6" s="4">
        <f>SUM(A5,1)</f>
        <v>5</v>
      </c>
      <c r="B6" s="2" t="str">
        <f>IF(Matchs_30!G95=Matchs_30!I95,"Place 5",IF(Matchs_30!G95&gt;Matchs_30!I95,Matchs_30!D95,Matchs_30!F95))</f>
        <v>Place 5</v>
      </c>
    </row>
    <row r="7" spans="1:2" ht="18" customHeight="1">
      <c r="A7" s="4">
        <v>6</v>
      </c>
      <c r="B7" s="2" t="str">
        <f>IF(Matchs_30!G95=Matchs_30!I95,"Place 6",IF(Matchs_30!G95&lt;Matchs_30!I95,Matchs_30!D95,Matchs_30!F95))</f>
        <v>Place 6</v>
      </c>
    </row>
    <row r="8" spans="1:2" ht="18" customHeight="1">
      <c r="A8" s="4">
        <v>7</v>
      </c>
      <c r="B8" s="2" t="str">
        <f>IF(Matchs_30!G94=Matchs_30!I94,"Place 7",IF(Matchs_30!G94&gt;Matchs_30!I94,Matchs_30!D94,Matchs_30!F94))</f>
        <v>Place 7</v>
      </c>
    </row>
    <row r="9" spans="1:2" ht="18" customHeight="1">
      <c r="A9" s="4">
        <v>8</v>
      </c>
      <c r="B9" s="2" t="str">
        <f>IF(Matchs_30!G94=Matchs_30!I94,"Place 8",IF(Matchs_30!G94&lt;Matchs_30!I94,Matchs_30!D94,Matchs_30!F94))</f>
        <v>Place 8</v>
      </c>
    </row>
    <row r="10" spans="1:2" ht="18" customHeight="1">
      <c r="A10" s="4">
        <v>9</v>
      </c>
      <c r="B10" s="2" t="str">
        <f>IF(Matchs_30!G93=Matchs_30!I93,"Place 9",IF(Matchs_30!G93&gt;Matchs_30!I93,Matchs_30!D93,Matchs_30!F93))</f>
        <v>Place 9</v>
      </c>
    </row>
    <row r="11" spans="1:2" ht="18" customHeight="1">
      <c r="A11" s="4">
        <v>10</v>
      </c>
      <c r="B11" s="2" t="str">
        <f>IF(Matchs_30!G93=Matchs_30!I93,"Place 10",IF(Matchs_30!G93&lt;Matchs_30!I93,Matchs_30!D93,Matchs_30!F93))</f>
        <v>Place 10</v>
      </c>
    </row>
    <row r="12" spans="1:2" ht="18" customHeight="1">
      <c r="A12" s="4">
        <v>11</v>
      </c>
      <c r="B12" s="2" t="str">
        <f>IF(Matchs_30!G92=Matchs_30!I92,"Place 11",IF(Matchs_30!G92&gt;Matchs_30!I92,Matchs_30!D92,Matchs_30!F92))</f>
        <v>Place 11</v>
      </c>
    </row>
    <row r="13" spans="1:2" ht="18" customHeight="1">
      <c r="A13" s="4">
        <v>12</v>
      </c>
      <c r="B13" s="2" t="str">
        <f>IF(Matchs_30!G92=Matchs_30!I92,"Place 12",IF(Matchs_30!G92&lt;Matchs_30!I92,Matchs_30!D92,Matchs_30!F92))</f>
        <v>Place 12</v>
      </c>
    </row>
    <row r="14" spans="1:2" ht="18" customHeight="1">
      <c r="A14" s="4">
        <v>13</v>
      </c>
      <c r="B14" s="2" t="str">
        <f>IF(Matchs_30!G91=Matchs_30!I91,"Place 13",IF(Matchs_30!G91&gt;Matchs_30!I91,Matchs_30!D91,Matchs_30!F91))</f>
        <v>Place 13</v>
      </c>
    </row>
    <row r="15" spans="1:2" ht="18" customHeight="1">
      <c r="A15" s="4">
        <v>14</v>
      </c>
      <c r="B15" s="2" t="str">
        <f>IF(Matchs_30!G91=Matchs_30!I91,"Place 14",IF(Matchs_30!G91&lt;Matchs_30!I91,Matchs_30!D91,Matchs_30!F91))</f>
        <v>Place 14</v>
      </c>
    </row>
    <row r="16" spans="1:2" ht="18" customHeight="1">
      <c r="A16" s="4">
        <v>15</v>
      </c>
      <c r="B16" s="2" t="str">
        <f>IF(Matchs_30!G90=Matchs_30!I90,"Place 15",IF(Matchs_30!G90&gt;Matchs_30!I90,Matchs_30!D90,Matchs_30!F90))</f>
        <v>Place 15</v>
      </c>
    </row>
    <row r="17" spans="1:2" ht="18" customHeight="1">
      <c r="A17" s="4">
        <v>16</v>
      </c>
      <c r="B17" s="2" t="str">
        <f>IF(Matchs_30!G90=Matchs_30!I90,"Place 16",IF(Matchs_30!G90&lt;Matchs_30!I90,Matchs_30!D90,Matchs_30!F90))</f>
        <v>Place 16</v>
      </c>
    </row>
    <row r="18" spans="1:2" ht="18" customHeight="1">
      <c r="A18" s="4">
        <v>17</v>
      </c>
      <c r="B18" s="2" t="str">
        <f>IF(Matchs_30!G89=Matchs_30!I89,"Place 17",IF(Matchs_30!G89&gt;Matchs_30!I89,Matchs_30!D89,Matchs_30!F89))</f>
        <v>Place 17</v>
      </c>
    </row>
    <row r="19" spans="1:2" ht="18" customHeight="1">
      <c r="A19" s="4">
        <v>18</v>
      </c>
      <c r="B19" s="2" t="str">
        <f>IF(Matchs_30!G89=Matchs_30!I89,"Place 18",IF(Matchs_30!G89&lt;Matchs_30!I89,Matchs_30!D89,Matchs_30!F89))</f>
        <v>Place 18</v>
      </c>
    </row>
    <row r="20" spans="1:2" ht="18" customHeight="1">
      <c r="A20" s="4">
        <v>19</v>
      </c>
      <c r="B20" s="2" t="str">
        <f>IF(Matchs_30!G88=Matchs_30!I88,"Place 19",IF(Matchs_30!G88&gt;Matchs_30!I88,Matchs_30!D88,Matchs_30!F88))</f>
        <v>Place 19</v>
      </c>
    </row>
    <row r="21" spans="1:2" ht="18" customHeight="1">
      <c r="A21" s="4">
        <v>20</v>
      </c>
      <c r="B21" s="2" t="str">
        <f>IF(Matchs_30!G88=Matchs_30!I88,"Place 20",IF(Matchs_30!G88&lt;Matchs_30!I88,Matchs_30!D88,Matchs_30!F88))</f>
        <v>Place 20</v>
      </c>
    </row>
    <row r="22" spans="1:2" ht="18" customHeight="1">
      <c r="A22" s="4">
        <v>21</v>
      </c>
      <c r="B22" s="2" t="str">
        <f>IF(Matchs_30!G87=Matchs_30!I87,"Place 21",IF(Matchs_30!G87&gt;Matchs_30!I87,Matchs_30!D87,Matchs_30!F87))</f>
        <v>Place 21</v>
      </c>
    </row>
    <row r="23" spans="1:2" ht="18" customHeight="1">
      <c r="A23" s="4">
        <v>22</v>
      </c>
      <c r="B23" s="2" t="str">
        <f>IF(Matchs_30!G87=Matchs_30!I87,"Place 22",IF(Matchs_30!G87&lt;Matchs_30!I87,Matchs_30!D87,Matchs_30!F87))</f>
        <v>Place 22</v>
      </c>
    </row>
    <row r="24" spans="1:2" ht="18" customHeight="1">
      <c r="A24" s="4">
        <v>23</v>
      </c>
      <c r="B24" s="2" t="str">
        <f>IF(Matchs_30!G86=Matchs_30!I86,"Place 23",IF(Matchs_30!G86&gt;Matchs_30!I86,Matchs_30!D86,Matchs_30!F86))</f>
        <v>Place 23</v>
      </c>
    </row>
    <row r="25" spans="1:2" ht="18" customHeight="1">
      <c r="A25" s="123">
        <v>24</v>
      </c>
      <c r="B25" s="2" t="str">
        <f>IF(Matchs_30!G86=Matchs_30!I86,"Place 24",IF(Matchs_30!G86&lt;Matchs_30!I86,Matchs_30!D86,Matchs_30!F86))</f>
        <v>Place 24</v>
      </c>
    </row>
    <row r="26" spans="1:2" ht="18" customHeight="1">
      <c r="A26" s="4">
        <v>25</v>
      </c>
      <c r="B26" s="2" t="str">
        <f>IF(Matchs_30!G85=Matchs_30!I85,"Place 25",IF(Matchs_30!G85&gt;Matchs_30!I85,Matchs_30!D85,Matchs_30!F85))</f>
        <v>Place 25</v>
      </c>
    </row>
    <row r="27" spans="1:2" ht="18" customHeight="1">
      <c r="A27" s="4">
        <v>26</v>
      </c>
      <c r="B27" s="2" t="str">
        <f>IF(Matchs_30!G85=Matchs_30!I85,"Place 26",IF(Matchs_30!G85&lt;Matchs_30!I85,Matchs_30!D85,Matchs_30!F85))</f>
        <v>Place 26</v>
      </c>
    </row>
    <row r="28" spans="1:2" ht="18" customHeight="1">
      <c r="A28" s="4">
        <v>27</v>
      </c>
      <c r="B28" s="2" t="str">
        <f>IF(Matchs_30!G84=Matchs_30!I84,"Place 27",IF(Matchs_30!G84&gt;Matchs_30!I84,Matchs_30!D84,Matchs_30!F84))</f>
        <v>Place 27</v>
      </c>
    </row>
    <row r="29" spans="1:2" ht="18" customHeight="1">
      <c r="A29" s="123">
        <v>28</v>
      </c>
      <c r="B29" s="124" t="str">
        <f>IF(Matchs_30!G84=Matchs_30!I84,"Place 28",IF(Matchs_30!G84&lt;Matchs_30!I84,Matchs_30!D84,Matchs_30!F84))</f>
        <v>Place 28</v>
      </c>
    </row>
    <row r="30" spans="1:2" ht="18" customHeight="1">
      <c r="A30" s="4">
        <v>29</v>
      </c>
      <c r="B30" s="2" t="str">
        <f>IF(Matchs_30!G83=Matchs_30!I83,"Place 29",IF(Matchs_30!G83&gt;Matchs_30!I83,Matchs_30!D83,Matchs_30!F83))</f>
        <v>Place 29</v>
      </c>
    </row>
    <row r="31" spans="1:2" ht="18" customHeight="1" thickBot="1">
      <c r="A31" s="137">
        <v>30</v>
      </c>
      <c r="B31" s="141" t="str">
        <f>IF(Matchs_30!G83=Matchs_30!I83,"Place 30",IF(Matchs_30!G83&lt;Matchs_30!I83,Matchs_30!D83,Matchs_30!F83))</f>
        <v>Place 30</v>
      </c>
    </row>
    <row r="32" ht="13.5" thickTop="1"/>
  </sheetData>
  <sheetProtection sheet="1"/>
  <mergeCells count="1">
    <mergeCell ref="A1:B1"/>
  </mergeCells>
  <printOptions horizontalCentered="1" verticalCentered="1"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DoudoucheLand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G.Brassart</dc:creator>
  <cp:keywords/>
  <dc:description/>
  <cp:lastModifiedBy>Geoffrey</cp:lastModifiedBy>
  <cp:lastPrinted>2010-12-25T11:16:11Z</cp:lastPrinted>
  <dcterms:created xsi:type="dcterms:W3CDTF">2010-07-29T10:32:12Z</dcterms:created>
  <dcterms:modified xsi:type="dcterms:W3CDTF">2011-01-10T17:59:55Z</dcterms:modified>
  <cp:category/>
  <cp:version/>
  <cp:contentType/>
  <cp:contentStatus/>
</cp:coreProperties>
</file>